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8353C965-2052-411B-83B6-91F9454D2FFF}" xr6:coauthVersionLast="45" xr6:coauthVersionMax="45" xr10:uidLastSave="{00000000-0000-0000-0000-000000000000}"/>
  <bookViews>
    <workbookView xWindow="-120" yWindow="-120" windowWidth="20730" windowHeight="11160"/>
  </bookViews>
  <sheets>
    <sheet name="Bassins versants" sheetId="1" r:id="rId1"/>
    <sheet name="Montages" sheetId="3" r:id="rId2"/>
    <sheet name="Montana" sheetId="2" r:id="rId3"/>
    <sheet name="Licence" sheetId="4" r:id="rId4"/>
  </sheets>
  <definedNames>
    <definedName name="BV">'Bassins versants'!$A$4:$A$23</definedName>
    <definedName name="Région">'Bassins versants'!$B$1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H5" i="1"/>
  <c r="H6" i="1"/>
  <c r="H7" i="1"/>
  <c r="Z5" i="3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4" i="1"/>
  <c r="T3" i="3" s="1"/>
  <c r="S3" i="3"/>
  <c r="K3" i="3" s="1"/>
  <c r="Y3" i="3"/>
  <c r="U3" i="3"/>
  <c r="O3" i="3"/>
  <c r="G3" i="3"/>
  <c r="O4" i="3" s="1"/>
  <c r="W3" i="3"/>
  <c r="Q3" i="3"/>
  <c r="I3" i="3"/>
  <c r="Q4" i="3" s="1"/>
  <c r="P3" i="3"/>
  <c r="V3" i="3"/>
  <c r="H3" i="3"/>
  <c r="R3" i="3"/>
  <c r="X3" i="3"/>
  <c r="J3" i="3" s="1"/>
  <c r="R4" i="3" s="1"/>
  <c r="J4" i="3" s="1"/>
  <c r="R5" i="3" s="1"/>
  <c r="J5" i="3" s="1"/>
  <c r="M3" i="3"/>
  <c r="Z3" i="3"/>
  <c r="Y4" i="3"/>
  <c r="U4" i="3"/>
  <c r="G4" i="3"/>
  <c r="O5" i="3" s="1"/>
  <c r="W4" i="3"/>
  <c r="I4" i="3"/>
  <c r="Q5" i="3" s="1"/>
  <c r="Z4" i="3"/>
  <c r="V4" i="3"/>
  <c r="P4" i="3"/>
  <c r="H4" i="3"/>
  <c r="P5" i="3" s="1"/>
  <c r="X4" i="3"/>
  <c r="M4" i="3"/>
  <c r="Y5" i="3"/>
  <c r="U5" i="3"/>
  <c r="G5" i="3"/>
  <c r="W5" i="3"/>
  <c r="I5" i="3"/>
  <c r="V5" i="3"/>
  <c r="H5" i="3"/>
  <c r="X5" i="3"/>
  <c r="M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O6" i="3"/>
  <c r="P6" i="3"/>
  <c r="Q6" i="3"/>
  <c r="R6" i="3"/>
  <c r="U6" i="3"/>
  <c r="V6" i="3"/>
  <c r="W6" i="3"/>
  <c r="X6" i="3"/>
  <c r="O7" i="3"/>
  <c r="P7" i="3"/>
  <c r="Q7" i="3"/>
  <c r="R7" i="3"/>
  <c r="U7" i="3"/>
  <c r="V7" i="3"/>
  <c r="W7" i="3"/>
  <c r="X7" i="3"/>
  <c r="O8" i="3"/>
  <c r="P8" i="3"/>
  <c r="Q8" i="3"/>
  <c r="R8" i="3"/>
  <c r="U8" i="3"/>
  <c r="V8" i="3"/>
  <c r="W8" i="3"/>
  <c r="X8" i="3"/>
  <c r="O9" i="3"/>
  <c r="P9" i="3"/>
  <c r="Q9" i="3"/>
  <c r="R9" i="3"/>
  <c r="U9" i="3"/>
  <c r="V9" i="3"/>
  <c r="W9" i="3"/>
  <c r="X9" i="3"/>
  <c r="O10" i="3"/>
  <c r="P10" i="3"/>
  <c r="Q10" i="3"/>
  <c r="R10" i="3"/>
  <c r="U10" i="3"/>
  <c r="V10" i="3"/>
  <c r="W10" i="3"/>
  <c r="X10" i="3"/>
  <c r="O11" i="3"/>
  <c r="P11" i="3"/>
  <c r="Q11" i="3"/>
  <c r="R11" i="3"/>
  <c r="U11" i="3"/>
  <c r="V11" i="3"/>
  <c r="W11" i="3"/>
  <c r="X11" i="3"/>
  <c r="O12" i="3"/>
  <c r="P12" i="3"/>
  <c r="Q12" i="3"/>
  <c r="R12" i="3"/>
  <c r="U12" i="3"/>
  <c r="V12" i="3"/>
  <c r="W12" i="3"/>
  <c r="X12" i="3"/>
  <c r="O13" i="3"/>
  <c r="P13" i="3"/>
  <c r="Q13" i="3"/>
  <c r="R13" i="3"/>
  <c r="U13" i="3"/>
  <c r="V13" i="3"/>
  <c r="W13" i="3"/>
  <c r="X13" i="3"/>
  <c r="O14" i="3"/>
  <c r="P14" i="3"/>
  <c r="Q14" i="3"/>
  <c r="R14" i="3"/>
  <c r="U14" i="3"/>
  <c r="V14" i="3"/>
  <c r="W14" i="3"/>
  <c r="X14" i="3"/>
  <c r="O15" i="3"/>
  <c r="P15" i="3"/>
  <c r="Q15" i="3"/>
  <c r="R15" i="3"/>
  <c r="U15" i="3"/>
  <c r="V15" i="3"/>
  <c r="W15" i="3"/>
  <c r="X15" i="3"/>
  <c r="O16" i="3"/>
  <c r="P16" i="3"/>
  <c r="Q16" i="3"/>
  <c r="R16" i="3"/>
  <c r="U16" i="3"/>
  <c r="V16" i="3"/>
  <c r="W16" i="3"/>
  <c r="X16" i="3"/>
  <c r="O17" i="3"/>
  <c r="P17" i="3"/>
  <c r="Q17" i="3"/>
  <c r="R17" i="3"/>
  <c r="U17" i="3"/>
  <c r="V17" i="3"/>
  <c r="W17" i="3"/>
  <c r="X17" i="3"/>
  <c r="O18" i="3"/>
  <c r="P18" i="3"/>
  <c r="Q18" i="3"/>
  <c r="R18" i="3"/>
  <c r="U18" i="3"/>
  <c r="V18" i="3"/>
  <c r="W18" i="3"/>
  <c r="X18" i="3"/>
  <c r="O19" i="3"/>
  <c r="P19" i="3"/>
  <c r="Q19" i="3"/>
  <c r="R19" i="3"/>
  <c r="U19" i="3"/>
  <c r="V19" i="3"/>
  <c r="W19" i="3"/>
  <c r="X19" i="3"/>
  <c r="O20" i="3"/>
  <c r="P20" i="3"/>
  <c r="Q20" i="3"/>
  <c r="R20" i="3"/>
  <c r="U20" i="3"/>
  <c r="V20" i="3"/>
  <c r="W20" i="3"/>
  <c r="X20" i="3"/>
  <c r="O21" i="3"/>
  <c r="P21" i="3"/>
  <c r="Q21" i="3"/>
  <c r="R21" i="3"/>
  <c r="U21" i="3"/>
  <c r="V21" i="3"/>
  <c r="W21" i="3"/>
  <c r="X21" i="3"/>
  <c r="O22" i="3"/>
  <c r="P22" i="3"/>
  <c r="Q22" i="3"/>
  <c r="R22" i="3"/>
  <c r="U22" i="3"/>
  <c r="V22" i="3"/>
  <c r="W22" i="3"/>
  <c r="X22" i="3"/>
  <c r="F3" i="2"/>
  <c r="F4" i="2"/>
  <c r="F5" i="2"/>
  <c r="F6" i="2"/>
  <c r="F7" i="2"/>
  <c r="F8" i="2"/>
  <c r="F9" i="2"/>
  <c r="F10" i="2"/>
  <c r="F11" i="2"/>
  <c r="F12" i="2"/>
  <c r="F13" i="2"/>
  <c r="F2" i="2"/>
  <c r="E6" i="2"/>
  <c r="G6" i="2"/>
  <c r="H6" i="2"/>
  <c r="E7" i="2"/>
  <c r="G7" i="2"/>
  <c r="H7" i="2"/>
  <c r="E8" i="2"/>
  <c r="G8" i="2"/>
  <c r="H8" i="2"/>
  <c r="E9" i="2"/>
  <c r="G9" i="2"/>
  <c r="H9" i="2"/>
  <c r="E10" i="2"/>
  <c r="G10" i="2"/>
  <c r="H10" i="2"/>
  <c r="E11" i="2"/>
  <c r="G11" i="2"/>
  <c r="H11" i="2"/>
  <c r="E12" i="2"/>
  <c r="G12" i="2"/>
  <c r="H12" i="2"/>
  <c r="E13" i="2"/>
  <c r="G13" i="2"/>
  <c r="H13" i="2"/>
  <c r="G3" i="2"/>
  <c r="H3" i="2"/>
  <c r="G4" i="2"/>
  <c r="H4" i="2"/>
  <c r="G5" i="2"/>
  <c r="H5" i="2"/>
  <c r="H2" i="2"/>
  <c r="G2" i="2"/>
  <c r="E3" i="2"/>
  <c r="E4" i="2"/>
  <c r="E5" i="2"/>
  <c r="E2" i="2"/>
  <c r="N3" i="3" l="1"/>
  <c r="T4" i="3" s="1"/>
  <c r="N4" i="3" s="1"/>
  <c r="T5" i="3" s="1"/>
  <c r="L3" i="3"/>
  <c r="S4" i="3" s="1"/>
  <c r="K4" i="3" s="1"/>
  <c r="L4" i="3" l="1"/>
  <c r="S5" i="3" s="1"/>
  <c r="K5" i="3" s="1"/>
  <c r="L5" i="3"/>
  <c r="N5" i="3"/>
</calcChain>
</file>

<file path=xl/comments1.xml><?xml version="1.0" encoding="utf-8"?>
<comments xmlns="http://schemas.openxmlformats.org/spreadsheetml/2006/main">
  <authors>
    <author>David Dorchies</author>
  </authors>
  <commentList>
    <comment ref="B3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Aire du Bassin versant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I : pente moyenne du BV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C : Coefficient de ruissellement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Période de retour de la pluie de projet (1, 2, 5 ou 10 ans)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L : Longueur du plus long chemin de l'eau jusqu'à l'exutoire</t>
        </r>
      </text>
    </comment>
  </commentList>
</comments>
</file>

<file path=xl/comments2.xml><?xml version="1.0" encoding="utf-8"?>
<comments xmlns="http://schemas.openxmlformats.org/spreadsheetml/2006/main">
  <authors>
    <author>David Dorchies</author>
  </authors>
  <commentList>
    <comment ref="B2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B pour bassin versant et M pour montage</t>
        </r>
      </text>
    </comment>
    <comment ref="C2" authorId="0" shapeId="0">
      <text>
        <r>
          <rPr>
            <b/>
            <sz val="8"/>
            <color indexed="81"/>
            <rFont val="Tahoma"/>
            <family val="2"/>
          </rPr>
          <t>David Dorchies:</t>
        </r>
        <r>
          <rPr>
            <sz val="8"/>
            <color indexed="81"/>
            <rFont val="Tahoma"/>
            <family val="2"/>
          </rPr>
          <t xml:space="preserve">
Numéro du BV ou du montage</t>
        </r>
      </text>
    </comment>
  </commentList>
</comments>
</file>

<file path=xl/sharedStrings.xml><?xml version="1.0" encoding="utf-8"?>
<sst xmlns="http://schemas.openxmlformats.org/spreadsheetml/2006/main" count="341" uniqueCount="327">
  <si>
    <t>Bassin versant</t>
  </si>
  <si>
    <t>Région</t>
  </si>
  <si>
    <t>a(F)</t>
  </si>
  <si>
    <t>b(F)</t>
  </si>
  <si>
    <t>k^(1/u)</t>
  </si>
  <si>
    <t>v/u</t>
  </si>
  <si>
    <t>1/u</t>
  </si>
  <si>
    <t>w/u</t>
  </si>
  <si>
    <t>Période de retour T</t>
  </si>
  <si>
    <t>Aire (ha)</t>
  </si>
  <si>
    <t>C (%)</t>
  </si>
  <si>
    <t>Région :</t>
  </si>
  <si>
    <t>I (m/m)</t>
  </si>
  <si>
    <r>
      <t>Q</t>
    </r>
    <r>
      <rPr>
        <vertAlign val="subscript"/>
        <sz val="10"/>
        <rFont val="Arial"/>
        <family val="2"/>
      </rPr>
      <t>corrigé</t>
    </r>
    <r>
      <rPr>
        <sz val="10"/>
        <rFont val="Arial"/>
      </rPr>
      <t xml:space="preserve">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/s)</t>
    </r>
  </si>
  <si>
    <r>
      <t>Q</t>
    </r>
    <r>
      <rPr>
        <vertAlign val="subscript"/>
        <sz val="10"/>
        <rFont val="Arial"/>
        <family val="2"/>
      </rPr>
      <t>brut</t>
    </r>
    <r>
      <rPr>
        <sz val="10"/>
        <rFont val="Arial"/>
      </rPr>
      <t xml:space="preserve"> (m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/s)</t>
    </r>
  </si>
  <si>
    <t>L (m)</t>
  </si>
  <si>
    <t>Montage (S ou P)</t>
  </si>
  <si>
    <t>A (ha)</t>
  </si>
  <si>
    <t>A1</t>
  </si>
  <si>
    <t>C1</t>
  </si>
  <si>
    <t>I1</t>
  </si>
  <si>
    <t>L1</t>
  </si>
  <si>
    <t>T1</t>
  </si>
  <si>
    <t>T (ans)</t>
  </si>
  <si>
    <t>A2</t>
  </si>
  <si>
    <t>C2</t>
  </si>
  <si>
    <t>I2</t>
  </si>
  <si>
    <t>T2</t>
  </si>
  <si>
    <t>L2</t>
  </si>
  <si>
    <t>S</t>
  </si>
  <si>
    <t>P</t>
  </si>
  <si>
    <t>Qc1</t>
  </si>
  <si>
    <t>Qc2</t>
  </si>
  <si>
    <t>Tronçon 1</t>
  </si>
  <si>
    <t>Tronçon2</t>
  </si>
  <si>
    <t>B ou M</t>
  </si>
  <si>
    <t>n°</t>
  </si>
  <si>
    <t>B</t>
  </si>
  <si>
    <t>Montage n°</t>
  </si>
  <si>
    <t>M</t>
  </si>
  <si>
    <r>
      <t>L</t>
    </r>
    <r>
      <rPr>
        <vertAlign val="subscript"/>
        <sz val="10"/>
        <rFont val="Arial"/>
        <family val="2"/>
      </rPr>
      <t>corr</t>
    </r>
    <r>
      <rPr>
        <sz val="10"/>
        <rFont val="Arial"/>
      </rPr>
      <t xml:space="preserve"> (m)</t>
    </r>
  </si>
  <si>
    <t>ddorch@free.fr</t>
  </si>
  <si>
    <t>http://ddorch.free.fr</t>
  </si>
  <si>
    <t xml:space="preserve">                    GNU GENERAL PUBLIC LICENSE</t>
  </si>
  <si>
    <t xml:space="preserve">                       Version 2, June 1991</t>
  </si>
  <si>
    <t xml:space="preserve"> Copyright (C) 1989, 1991 Free Software Foundation, Inc.,</t>
  </si>
  <si>
    <t xml:space="preserve"> 51 Franklin Street, Fifth Floor, Boston, MA 02110-1301 USA</t>
  </si>
  <si>
    <t xml:space="preserve"> Everyone is permitted to copy and distribute verbatim copies</t>
  </si>
  <si>
    <t xml:space="preserve"> of this license document, but changing it is not allowed.</t>
  </si>
  <si>
    <t xml:space="preserve">                            Preamble</t>
  </si>
  <si>
    <t xml:space="preserve">  The licenses for most software are designed to take away your</t>
  </si>
  <si>
    <t>freedom to share and change it.  By contrast, the GNU General Public</t>
  </si>
  <si>
    <t>License is intended to guarantee your freedom to share and change free</t>
  </si>
  <si>
    <t>software--to make sure the software is free for all its users.  This</t>
  </si>
  <si>
    <t>General Public License applies to most of the Free Software</t>
  </si>
  <si>
    <t>Foundation's software and to any other program whose authors commit to</t>
  </si>
  <si>
    <t>using it.  (Some other Free Software Foundation software is covered by</t>
  </si>
  <si>
    <t>the GNU Lesser General Public License instead.)  You can apply it to</t>
  </si>
  <si>
    <t>your programs, too.</t>
  </si>
  <si>
    <t xml:space="preserve">  When we speak of free software, we are referring to freedom, not</t>
  </si>
  <si>
    <t>price.  Our General Public Licenses are designed to make sure that you</t>
  </si>
  <si>
    <t>have the freedom to distribute copies of free software (and charge for</t>
  </si>
  <si>
    <t>this service if you wish), that you receive source code or can get it</t>
  </si>
  <si>
    <t>if you want it, that you can change the software or use pieces of it</t>
  </si>
  <si>
    <t>in new free programs; and that you know you can do these things.</t>
  </si>
  <si>
    <t xml:space="preserve">  To protect your rights, we need to make restrictions that forbid</t>
  </si>
  <si>
    <t>anyone to deny you these rights or to ask you to surrender the rights.</t>
  </si>
  <si>
    <t>These restrictions translate to certain responsibilities for you if you</t>
  </si>
  <si>
    <t>distribute copies of the software, or if you modify it.</t>
  </si>
  <si>
    <t xml:space="preserve">  For example, if you distribute copies of such a program, whether</t>
  </si>
  <si>
    <t>gratis or for a fee, you must give the recipients all the rights that</t>
  </si>
  <si>
    <t>you have.  You must make sure that they, too, receive or can get the</t>
  </si>
  <si>
    <t>source code.  And you must show them these terms so they know their</t>
  </si>
  <si>
    <t>rights.</t>
  </si>
  <si>
    <t xml:space="preserve">  We protect your rights with two steps: (1) copyright the software, and</t>
  </si>
  <si>
    <t>(2) offer you this license which gives you legal permission to copy,</t>
  </si>
  <si>
    <t>distribute and/or modify the software.</t>
  </si>
  <si>
    <t xml:space="preserve">  Also, for each author's protection and ours, we want to make certain</t>
  </si>
  <si>
    <t>that everyone understands that there is no warranty for this free</t>
  </si>
  <si>
    <t>software.  If the software is modified by someone else and passed on, we</t>
  </si>
  <si>
    <t>want its recipients to know that what they have is not the original, so</t>
  </si>
  <si>
    <t>that any problems introduced by others will not reflect on the original</t>
  </si>
  <si>
    <t>authors' reputations.</t>
  </si>
  <si>
    <t xml:space="preserve">  Finally, any free program is threatened constantly by software</t>
  </si>
  <si>
    <t>patents.  We wish to avoid the danger that redistributors of a free</t>
  </si>
  <si>
    <t>program will individually obtain patent licenses, in effect making the</t>
  </si>
  <si>
    <t>program proprietary.  To prevent this, we have made it clear that any</t>
  </si>
  <si>
    <t>patent must be licensed for everyone's free use or not licensed at all.</t>
  </si>
  <si>
    <t xml:space="preserve">  The precise terms and conditions for copying, distribution and</t>
  </si>
  <si>
    <t>modification follow.</t>
  </si>
  <si>
    <t xml:space="preserve">   TERMS AND CONDITIONS FOR COPYING, DISTRIBUTION AND MODIFICATION</t>
  </si>
  <si>
    <t xml:space="preserve">  0. This License applies to any program or other work which contains</t>
  </si>
  <si>
    <t>a notice placed by the copyright holder saying it may be distributed</t>
  </si>
  <si>
    <t>under the terms of this General Public License.  The "Program", below,</t>
  </si>
  <si>
    <t>refers to any such program or work, and a "work based on the Program"</t>
  </si>
  <si>
    <t>means either the Program or any derivative work under copyright law:</t>
  </si>
  <si>
    <t>that is to say, a work containing the Program or a portion of it,</t>
  </si>
  <si>
    <t>either verbatim or with modifications and/or translated into another</t>
  </si>
  <si>
    <t>language.  (Hereinafter, translation is included without limitation in</t>
  </si>
  <si>
    <t>the term "modification".)  Each licensee is addressed as "you".</t>
  </si>
  <si>
    <t>Activities other than copying, distribution and modification are not</t>
  </si>
  <si>
    <t>covered by this License; they are outside its scope.  The act of</t>
  </si>
  <si>
    <t>running the Program is not restricted, and the output from the Program</t>
  </si>
  <si>
    <t>is covered only if its contents constitute a work based on the</t>
  </si>
  <si>
    <t>Program (independent of having been made by running the Program).</t>
  </si>
  <si>
    <t>Whether that is true depends on what the Program does.</t>
  </si>
  <si>
    <t xml:space="preserve">  1. You may copy and distribute verbatim copies of the Program's</t>
  </si>
  <si>
    <t>source code as you receive it, in any medium, provided that you</t>
  </si>
  <si>
    <t>conspicuously and appropriately publish on each copy an appropriate</t>
  </si>
  <si>
    <t>copyright notice and disclaimer of warranty; keep intact all the</t>
  </si>
  <si>
    <t>notices that refer to this License and to the absence of any warranty;</t>
  </si>
  <si>
    <t>and give any other recipients of the Program a copy of this License</t>
  </si>
  <si>
    <t>along with the Program.</t>
  </si>
  <si>
    <t>You may charge a fee for the physical act of transferring a copy, and</t>
  </si>
  <si>
    <t>you may at your option offer warranty protection in exchange for a fee.</t>
  </si>
  <si>
    <t xml:space="preserve">  2. You may modify your copy or copies of the Program or any portion</t>
  </si>
  <si>
    <t>of it, thus forming a work based on the Program, and copy and</t>
  </si>
  <si>
    <t>distribute such modifications or work under the terms of Section 1</t>
  </si>
  <si>
    <t>above, provided that you also meet all of these conditions:</t>
  </si>
  <si>
    <t xml:space="preserve">    a) You must cause the modified files to carry prominent notices</t>
  </si>
  <si>
    <t xml:space="preserve">    stating that you changed the files and the date of any change.</t>
  </si>
  <si>
    <t xml:space="preserve">    b) You must cause any work that you distribute or publish, that in</t>
  </si>
  <si>
    <t xml:space="preserve">    whole or in part contains or is derived from the Program or any</t>
  </si>
  <si>
    <t xml:space="preserve">    part thereof, to be licensed as a whole at no charge to all third</t>
  </si>
  <si>
    <t xml:space="preserve">    parties under the terms of this License.</t>
  </si>
  <si>
    <t xml:space="preserve">    c) If the modified program normally reads commands interactively</t>
  </si>
  <si>
    <t xml:space="preserve">    when run, you must cause it, when started running for such</t>
  </si>
  <si>
    <t xml:space="preserve">    interactive use in the most ordinary way, to print or display an</t>
  </si>
  <si>
    <t xml:space="preserve">    announcement including an appropriate copyright notice and a</t>
  </si>
  <si>
    <t xml:space="preserve">    notice that there is no warranty (or else, saying that you provide</t>
  </si>
  <si>
    <t xml:space="preserve">    a warranty) and that users may redistribute the program under</t>
  </si>
  <si>
    <t xml:space="preserve">    these conditions, and telling the user how to view a copy of this</t>
  </si>
  <si>
    <t xml:space="preserve">    License.  (Exception: if the Program itself is interactive but</t>
  </si>
  <si>
    <t xml:space="preserve">    does not normally print such an announcement, your work based on</t>
  </si>
  <si>
    <t xml:space="preserve">    the Program is not required to print an announcement.)</t>
  </si>
  <si>
    <t>These requirements apply to the modified work as a whole.  If</t>
  </si>
  <si>
    <t>identifiable sections of that work are not derived from the Program,</t>
  </si>
  <si>
    <t>and can be reasonably considered independent and separate works in</t>
  </si>
  <si>
    <t>themselves, then this License, and its terms, do not apply to those</t>
  </si>
  <si>
    <t>sections when you distribute them as separate works.  But when you</t>
  </si>
  <si>
    <t>distribute the same sections as part of a whole which is a work based</t>
  </si>
  <si>
    <t>on the Program, the distribution of the whole must be on the terms of</t>
  </si>
  <si>
    <t>this License, whose permissions for other licensees extend to the</t>
  </si>
  <si>
    <t>entire whole, and thus to each and every part regardless of who wrote it.</t>
  </si>
  <si>
    <t>Thus, it is not the intent of this section to claim rights or contest</t>
  </si>
  <si>
    <t>your rights to work written entirely by you; rather, the intent is to</t>
  </si>
  <si>
    <t>exercise the right to control the distribution of derivative or</t>
  </si>
  <si>
    <t>collective works based on the Program.</t>
  </si>
  <si>
    <t>In addition, mere aggregation of another work not based on the Program</t>
  </si>
  <si>
    <t>with the Program (or with a work based on the Program) on a volume of</t>
  </si>
  <si>
    <t>a storage or distribution medium does not bring the other work under</t>
  </si>
  <si>
    <t>the scope of this License.</t>
  </si>
  <si>
    <t xml:space="preserve">  3. You may copy and distribute the Program (or a work based on it,</t>
  </si>
  <si>
    <t>under Section 2) in object code or executable form under the terms of</t>
  </si>
  <si>
    <t>Sections 1 and 2 above provided that you also do one of the following:</t>
  </si>
  <si>
    <t xml:space="preserve">    a) Accompany it with the complete corresponding machine-readable</t>
  </si>
  <si>
    <t xml:space="preserve">    source code, which must be distributed under the terms of Sections</t>
  </si>
  <si>
    <t xml:space="preserve">    1 and 2 above on a medium customarily used for software interchange; or,</t>
  </si>
  <si>
    <t xml:space="preserve">    b) Accompany it with a written offer, valid for at least three</t>
  </si>
  <si>
    <t xml:space="preserve">    years, to give any third party, for a charge no more than your</t>
  </si>
  <si>
    <t xml:space="preserve">    cost of physically performing source distribution, a complete</t>
  </si>
  <si>
    <t xml:space="preserve">    machine-readable copy of the corresponding source code, to be</t>
  </si>
  <si>
    <t xml:space="preserve">    distributed under the terms of Sections 1 and 2 above on a medium</t>
  </si>
  <si>
    <t xml:space="preserve">    customarily used for software interchange; or,</t>
  </si>
  <si>
    <t xml:space="preserve">    c) Accompany it with the information you received as to the offer</t>
  </si>
  <si>
    <t xml:space="preserve">    to distribute corresponding source code.  (This alternative is</t>
  </si>
  <si>
    <t xml:space="preserve">    allowed only for noncommercial distribution and only if you</t>
  </si>
  <si>
    <t xml:space="preserve">    received the program in object code or executable form with such</t>
  </si>
  <si>
    <t xml:space="preserve">    an offer, in accord with Subsection b above.)</t>
  </si>
  <si>
    <t>The source code for a work means the preferred form of the work for</t>
  </si>
  <si>
    <t>making modifications to it.  For an executable work, complete source</t>
  </si>
  <si>
    <t>code means all the source code for all modules it contains, plus any</t>
  </si>
  <si>
    <t>associated interface definition files, plus the scripts used to</t>
  </si>
  <si>
    <t>control compilation and installation of the executable.  However, as a</t>
  </si>
  <si>
    <t>special exception, the source code distributed need not include</t>
  </si>
  <si>
    <t>anything that is normally distributed (in either source or binary</t>
  </si>
  <si>
    <t>form) with the major components (compiler, kernel, and so on) of the</t>
  </si>
  <si>
    <t>operating system on which the executable runs, unless that component</t>
  </si>
  <si>
    <t>itself accompanies the executable.</t>
  </si>
  <si>
    <t>If distribution of executable or object code is made by offering</t>
  </si>
  <si>
    <t>access to copy from a designated place, then offering equivalent</t>
  </si>
  <si>
    <t>access to copy the source code from the same place counts as</t>
  </si>
  <si>
    <t>distribution of the source code, even though third parties are not</t>
  </si>
  <si>
    <t>compelled to copy the source along with the object code.</t>
  </si>
  <si>
    <t xml:space="preserve">  4. You may not copy, modify, sublicense, or distribute the Program</t>
  </si>
  <si>
    <t>except as expressly provided under this License.  Any attempt</t>
  </si>
  <si>
    <t>otherwise to copy, modify, sublicense or distribute the Program is</t>
  </si>
  <si>
    <t>void, and will automatically terminate your rights under this License.</t>
  </si>
  <si>
    <t>However, parties who have received copies, or rights, from you under</t>
  </si>
  <si>
    <t>this License will not have their licenses terminated so long as such</t>
  </si>
  <si>
    <t>parties remain in full compliance.</t>
  </si>
  <si>
    <t xml:space="preserve">  5. You are not required to accept this License, since you have not</t>
  </si>
  <si>
    <t>signed it.  However, nothing else grants you permission to modify or</t>
  </si>
  <si>
    <t>distribute the Program or its derivative works.  These actions are</t>
  </si>
  <si>
    <t>prohibited by law if you do not accept this License.  Therefore, by</t>
  </si>
  <si>
    <t>modifying or distributing the Program (or any work based on the</t>
  </si>
  <si>
    <t>Program), you indicate your acceptance of this License to do so, and</t>
  </si>
  <si>
    <t>all its terms and conditions for copying, distributing or modifying</t>
  </si>
  <si>
    <t>the Program or works based on it.</t>
  </si>
  <si>
    <t xml:space="preserve">  6. Each time you redistribute the Program (or any work based on the</t>
  </si>
  <si>
    <t>Program), the recipient automatically receives a license from the</t>
  </si>
  <si>
    <t>original licensor to copy, distribute or modify the Program subject to</t>
  </si>
  <si>
    <t>these terms and conditions.  You may not impose any further</t>
  </si>
  <si>
    <t>restrictions on the recipients' exercise of the rights granted herein.</t>
  </si>
  <si>
    <t>You are not responsible for enforcing compliance by third parties to</t>
  </si>
  <si>
    <t>this License.</t>
  </si>
  <si>
    <t xml:space="preserve">  7. If, as a consequence of a court judgment or allegation of patent</t>
  </si>
  <si>
    <t>infringement or for any other reason (not limited to patent issues),</t>
  </si>
  <si>
    <t>conditions are imposed on you (whether by court order, agreement or</t>
  </si>
  <si>
    <t>otherwise) that contradict the conditions of this License, they do not</t>
  </si>
  <si>
    <t>excuse you from the conditions of this License.  If you cannot</t>
  </si>
  <si>
    <t>distribute so as to satisfy simultaneously your obligations under this</t>
  </si>
  <si>
    <t>License and any other pertinent obligations, then as a consequence you</t>
  </si>
  <si>
    <t>may not distribute the Program at all.  For example, if a patent</t>
  </si>
  <si>
    <t>license would not permit royalty-free redistribution of the Program by</t>
  </si>
  <si>
    <t>all those who receive copies directly or indirectly through you, then</t>
  </si>
  <si>
    <t>the only way you could satisfy both it and this License would be to</t>
  </si>
  <si>
    <t>refrain entirely from distribution of the Program.</t>
  </si>
  <si>
    <t>If any portion of this section is held invalid or unenforceable under</t>
  </si>
  <si>
    <t>any particular circumstance, the balance of the section is intended to</t>
  </si>
  <si>
    <t>apply and the section as a whole is intended to apply in other</t>
  </si>
  <si>
    <t>circumstances.</t>
  </si>
  <si>
    <t>It is not the purpose of this section to induce you to infringe any</t>
  </si>
  <si>
    <t>patents or other property right claims or to contest validity of any</t>
  </si>
  <si>
    <t>such claims; this section has the sole purpose of protecting the</t>
  </si>
  <si>
    <t>integrity of the free software distribution system, which is</t>
  </si>
  <si>
    <t>implemented by public license practices.  Many people have made</t>
  </si>
  <si>
    <t>generous contributions to the wide range of software distributed</t>
  </si>
  <si>
    <t>through that system in reliance on consistent application of that</t>
  </si>
  <si>
    <t>system; it is up to the author/donor to decide if he or she is willing</t>
  </si>
  <si>
    <t>to distribute software through any other system and a licensee cannot</t>
  </si>
  <si>
    <t>impose that choice.</t>
  </si>
  <si>
    <t>This section is intended to make thoroughly clear what is believed to</t>
  </si>
  <si>
    <t>be a consequence of the rest of this License.</t>
  </si>
  <si>
    <t xml:space="preserve">  8. If the distribution and/or use of the Program is restricted in</t>
  </si>
  <si>
    <t>certain countries either by patents or by copyrighted interfaces, the</t>
  </si>
  <si>
    <t>original copyright holder who places the Program under this License</t>
  </si>
  <si>
    <t>may add an explicit geographical distribution limitation excluding</t>
  </si>
  <si>
    <t>those countries, so that distribution is permitted only in or among</t>
  </si>
  <si>
    <t>countries not thus excluded.  In such case, this License incorporates</t>
  </si>
  <si>
    <t>the limitation as if written in the body of this License.</t>
  </si>
  <si>
    <t xml:space="preserve">  9. The Free Software Foundation may publish revised and/or new versions</t>
  </si>
  <si>
    <t>of the General Public License from time to time.  Such new versions will</t>
  </si>
  <si>
    <t>be similar in spirit to the present version, but may differ in detail to</t>
  </si>
  <si>
    <t>address new problems or concerns.</t>
  </si>
  <si>
    <t>Each version is given a distinguishing version number.  If the Program</t>
  </si>
  <si>
    <t>specifies a version number of this License which applies to it and "any</t>
  </si>
  <si>
    <t>later version", you have the option of following the terms and conditions</t>
  </si>
  <si>
    <t>either of that version or of any later version published by the Free</t>
  </si>
  <si>
    <t>Software Foundation.  If the Program does not specify a version number of</t>
  </si>
  <si>
    <t>this License, you may choose any version ever published by the Free Software</t>
  </si>
  <si>
    <t>Foundation.</t>
  </si>
  <si>
    <t xml:space="preserve">  10. If you wish to incorporate parts of the Program into other free</t>
  </si>
  <si>
    <t>programs whose distribution conditions are different, write to the author</t>
  </si>
  <si>
    <t>to ask for permission.  For software which is copyrighted by the Free</t>
  </si>
  <si>
    <t>Software Foundation, write to the Free Software Foundation; we sometimes</t>
  </si>
  <si>
    <t>make exceptions for this.  Our decision will be guided by the two goals</t>
  </si>
  <si>
    <t>of preserving the free status of all derivatives of our free software and</t>
  </si>
  <si>
    <t>of promoting the sharing and reuse of software generally.</t>
  </si>
  <si>
    <t xml:space="preserve">                            NO WARRANTY</t>
  </si>
  <si>
    <t xml:space="preserve">  11. BECAUSE THE PROGRAM IS LICENSED FREE OF CHARGE, THERE IS NO WARRANTY</t>
  </si>
  <si>
    <t>FOR THE PROGRAM, TO THE EXTENT PERMITTED BY APPLICABLE LAW.  EXCEPT WHEN</t>
  </si>
  <si>
    <t>OTHERWISE STATED IN WRITING THE COPYRIGHT HOLDERS AND/OR OTHER PARTIES</t>
  </si>
  <si>
    <t>PROVIDE THE PROGRAM "AS IS" WITHOUT WARRANTY OF ANY KIND, EITHER EXPRESSED</t>
  </si>
  <si>
    <t>OR IMPLIED, INCLUDING, BUT NOT LIMITED TO, THE IMPLIED WARRANTIES OF</t>
  </si>
  <si>
    <t>MERCHANTABILITY AND FITNESS FOR A PARTICULAR PURPOSE.  THE ENTIRE RISK AS</t>
  </si>
  <si>
    <t>TO THE QUALITY AND PERFORMANCE OF THE PROGRAM IS WITH YOU.  SHOULD THE</t>
  </si>
  <si>
    <t>PROGRAM PROVE DEFECTIVE, YOU ASSUME THE COST OF ALL NECESSARY SERVICING,</t>
  </si>
  <si>
    <t>REPAIR OR CORRECTION.</t>
  </si>
  <si>
    <t xml:space="preserve">  12. IN NO EVENT UNLESS REQUIRED BY APPLICABLE LAW OR AGREED TO IN WRITING</t>
  </si>
  <si>
    <t>WILL ANY COPYRIGHT HOLDER, OR ANY OTHER PARTY WHO MAY MODIFY AND/OR</t>
  </si>
  <si>
    <t>REDISTRIBUTE THE PROGRAM AS PERMITTED ABOVE, BE LIABLE TO YOU FOR DAMAGES,</t>
  </si>
  <si>
    <t>INCLUDING ANY GENERAL, SPECIAL, INCIDENTAL OR CONSEQUENTIAL DAMAGES ARISING</t>
  </si>
  <si>
    <t>OUT OF THE USE OR INABILITY TO USE THE PROGRAM (INCLUDING BUT NOT LIMITED</t>
  </si>
  <si>
    <t>TO LOSS OF DATA OR DATA BEING RENDERED INACCURATE OR LOSSES SUSTAINED BY</t>
  </si>
  <si>
    <t>YOU OR THIRD PARTIES OR A FAILURE OF THE PROGRAM TO OPERATE WITH ANY OTHER</t>
  </si>
  <si>
    <t>PROGRAMS), EVEN IF SUCH HOLDER OR OTHER PARTY HAS BEEN ADVISED OF THE</t>
  </si>
  <si>
    <t>POSSIBILITY OF SUCH DAMAGES.</t>
  </si>
  <si>
    <t xml:space="preserve">                     END OF TERMS AND CONDITIONS</t>
  </si>
  <si>
    <t xml:space="preserve">            How to Apply These Terms to Your New Programs</t>
  </si>
  <si>
    <t xml:space="preserve">  If you develop a new program, and you want it to be of the greatest</t>
  </si>
  <si>
    <t>possible use to the public, the best way to achieve this is to make it</t>
  </si>
  <si>
    <t>free software which everyone can redistribute and change under these terms.</t>
  </si>
  <si>
    <t xml:space="preserve">  To do so, attach the following notices to the program.  It is safest</t>
  </si>
  <si>
    <t>to attach them to the start of each source file to most effectively</t>
  </si>
  <si>
    <t>convey the exclusion of warranty; and each file should have at least</t>
  </si>
  <si>
    <t>the "copyright" line and a pointer to where the full notice is found.</t>
  </si>
  <si>
    <t xml:space="preserve">    &lt;one line to give the program's name and a brief idea of what it does.&gt;</t>
  </si>
  <si>
    <t xml:space="preserve">    Copyright (C) &lt;year&gt;  &lt;name of author&gt;</t>
  </si>
  <si>
    <t xml:space="preserve">    This program is free software; you can redistribute it and/or modify</t>
  </si>
  <si>
    <t xml:space="preserve">    it under the terms of the GNU General Public License as published by</t>
  </si>
  <si>
    <t xml:space="preserve">    the Free Software Foundation; either version 2 of the License, or</t>
  </si>
  <si>
    <t xml:space="preserve">    (at your option) any later version.</t>
  </si>
  <si>
    <t xml:space="preserve">    This program is distributed in the hope that it will be useful,</t>
  </si>
  <si>
    <t xml:space="preserve">    but WITHOUT ANY WARRANTY; without even the implied warranty of</t>
  </si>
  <si>
    <t xml:space="preserve">    MERCHANTABILITY or FITNESS FOR A PARTICULAR PURPOSE.  See the</t>
  </si>
  <si>
    <t xml:space="preserve">    GNU General Public License for more details.</t>
  </si>
  <si>
    <t xml:space="preserve">    You should have received a copy of the GNU General Public License along</t>
  </si>
  <si>
    <t xml:space="preserve">    with this program; if not, write to the Free Software Foundation, Inc.,</t>
  </si>
  <si>
    <t xml:space="preserve">    51 Franklin Street, Fifth Floor, Boston, MA 02110-1301 USA.</t>
  </si>
  <si>
    <t>Also add information on how to contact you by electronic and paper mail.</t>
  </si>
  <si>
    <t>If the program is interactive, make it output a short notice like this</t>
  </si>
  <si>
    <t>when it starts in an interactive mode:</t>
  </si>
  <si>
    <t xml:space="preserve">    Gnomovision version 69, Copyright (C) year name of author</t>
  </si>
  <si>
    <t xml:space="preserve">    Gnomovision comes with ABSOLUTELY NO WARRANTY; for details type `show w'.</t>
  </si>
  <si>
    <t xml:space="preserve">    This is free software, and you are welcome to redistribute it</t>
  </si>
  <si>
    <t xml:space="preserve">    under certain conditions; type `show c' for details.</t>
  </si>
  <si>
    <t>The hypothetical commands `show w' and `show c' should show the appropriate</t>
  </si>
  <si>
    <t>parts of the General Public License.  Of course, the commands you use may</t>
  </si>
  <si>
    <t>be called something other than `show w' and `show c'; they could even be</t>
  </si>
  <si>
    <t>mouse-clicks or menu items--whatever suits your program.</t>
  </si>
  <si>
    <t>You should also get your employer (if you work as a programmer) or your</t>
  </si>
  <si>
    <t>school, if any, to sign a "copyright disclaimer" for the program, if</t>
  </si>
  <si>
    <t>necessary.  Here is a sample; alter the names:</t>
  </si>
  <si>
    <t xml:space="preserve">  Yoyodyne, Inc., hereby disclaims all copyright interest in the program</t>
  </si>
  <si>
    <t xml:space="preserve">  `Gnomovision' (which makes passes at compilers) written by James Hacker.</t>
  </si>
  <si>
    <t xml:space="preserve">  &lt;signature of Ty Coon&gt;, 1 April 1989</t>
  </si>
  <si>
    <t xml:space="preserve">  Ty Coon, President of Vice</t>
  </si>
  <si>
    <t>This General Public License does not permit incorporating your program into</t>
  </si>
  <si>
    <t>proprietary programs.  If your program is a subroutine library, you may</t>
  </si>
  <si>
    <t>consider it more useful to permit linking proprietary applications with the</t>
  </si>
  <si>
    <t>library.  If this is what you want to do, use the GNU Lesser General</t>
  </si>
  <si>
    <t>Public License instead of this License.</t>
  </si>
  <si>
    <t>Ce programme est un logiciel libre ; vous pouvez le redistribuer et/ou le modifier au titre des clauses de la Licence Publique Générale GNU, telle que publiée par la Free Software Foundation ; soit la version 2 de la Licence, ou (à votre discrétion) une version ultérieure quelconque. Ce programme est distribué dans l'espoir qu'il sera utile, mais SANS AUCUNE GARANTIE ; sans même une garantie implicite de COMMERCIABILITE ou DE CONFORMITE A UNE UTILISATION PARTICULIERE. Voir la Licence Publique Générale GNU pour plus de détails. Vous devriez avoir reçu un exemplaire de la Licence Publique Générale GNU avec ce programme ; si ce n'est pas le cas, écrivez à la Free Software Foundation Inc., 51 Franklin Street, Fifth Floor, Boston, MA 02110-1301, USA.</t>
  </si>
  <si>
    <t>This program is free software; you can redistribute it and/or
modify it under the terms of the GNU General Public License
as published by the Free Software Foundation; either version 2
of the License, or (at your option) any later version.
This program is distributed in the hope that it will be useful,
but WITHOUT ANY WARRANTY; without even the implied warranty of
MERCHANTABILITY or FITNESS FOR A PARTICULAR PURPOSE.  See the
GNU General Public License for more details.
You should have received a copy of the GNU General Public License
along with this program; if not, write to the Free Software
Foundation, Inc., 51 Franklin Street, Fifth Floor, Boston, MA  02110-1301, USA.</t>
  </si>
  <si>
    <t>Calcul de débit par la méthode Caquot</t>
  </si>
  <si>
    <t>Copyright (C) 2003  David Dorchies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</si>
</sst>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0.0000"/>
    <numFmt numFmtId="184" formatCode="0.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23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184" fontId="0" fillId="0" borderId="1" xfId="0" applyNumberFormat="1" applyBorder="1"/>
    <xf numFmtId="2" fontId="0" fillId="0" borderId="0" xfId="0" applyNumberFormat="1" applyBorder="1"/>
    <xf numFmtId="2" fontId="0" fillId="0" borderId="2" xfId="0" applyNumberFormat="1" applyBorder="1"/>
    <xf numFmtId="184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184" fontId="0" fillId="0" borderId="5" xfId="0" applyNumberFormat="1" applyBorder="1"/>
    <xf numFmtId="184" fontId="0" fillId="0" borderId="9" xfId="0" applyNumberFormat="1" applyBorder="1"/>
    <xf numFmtId="184" fontId="0" fillId="0" borderId="10" xfId="0" applyNumberFormat="1" applyBorder="1"/>
    <xf numFmtId="0" fontId="0" fillId="0" borderId="11" xfId="0" applyBorder="1" applyAlignment="1">
      <alignment horizontal="center" vertical="center" wrapText="1"/>
    </xf>
    <xf numFmtId="0" fontId="0" fillId="2" borderId="12" xfId="0" applyFill="1" applyBorder="1"/>
    <xf numFmtId="11" fontId="0" fillId="2" borderId="12" xfId="0" applyNumberFormat="1" applyFill="1" applyBorder="1"/>
    <xf numFmtId="9" fontId="0" fillId="2" borderId="12" xfId="2" applyFont="1" applyFill="1" applyBorder="1"/>
    <xf numFmtId="0" fontId="0" fillId="2" borderId="13" xfId="0" applyFill="1" applyBorder="1"/>
    <xf numFmtId="11" fontId="0" fillId="2" borderId="13" xfId="0" applyNumberFormat="1" applyFill="1" applyBorder="1"/>
    <xf numFmtId="9" fontId="0" fillId="2" borderId="13" xfId="2" applyFont="1" applyFill="1" applyBorder="1"/>
    <xf numFmtId="0" fontId="0" fillId="2" borderId="14" xfId="0" applyFill="1" applyBorder="1"/>
    <xf numFmtId="11" fontId="0" fillId="2" borderId="14" xfId="0" applyNumberFormat="1" applyFill="1" applyBorder="1"/>
    <xf numFmtId="9" fontId="0" fillId="2" borderId="14" xfId="2" applyFont="1" applyFill="1" applyBorder="1"/>
    <xf numFmtId="0" fontId="2" fillId="0" borderId="0" xfId="0" applyFont="1"/>
    <xf numFmtId="0" fontId="2" fillId="2" borderId="0" xfId="0" applyFont="1" applyFill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4" fontId="0" fillId="2" borderId="13" xfId="0" applyNumberFormat="1" applyFill="1" applyBorder="1"/>
    <xf numFmtId="184" fontId="0" fillId="2" borderId="15" xfId="0" applyNumberFormat="1" applyFill="1" applyBorder="1"/>
    <xf numFmtId="184" fontId="0" fillId="0" borderId="16" xfId="0" applyNumberFormat="1" applyBorder="1"/>
    <xf numFmtId="184" fontId="0" fillId="0" borderId="13" xfId="0" applyNumberFormat="1" applyBorder="1"/>
    <xf numFmtId="184" fontId="0" fillId="0" borderId="15" xfId="0" applyNumberForma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0" fillId="2" borderId="0" xfId="0" applyFill="1" applyAlignment="1">
      <alignment horizontal="center"/>
    </xf>
    <xf numFmtId="1" fontId="0" fillId="2" borderId="16" xfId="0" applyNumberFormat="1" applyFill="1" applyBorder="1"/>
    <xf numFmtId="1" fontId="0" fillId="2" borderId="13" xfId="0" applyNumberFormat="1" applyFill="1" applyBorder="1"/>
    <xf numFmtId="0" fontId="0" fillId="0" borderId="0" xfId="0" applyAlignment="1">
      <alignment horizontal="center"/>
    </xf>
    <xf numFmtId="9" fontId="0" fillId="0" borderId="0" xfId="2" applyFont="1"/>
    <xf numFmtId="183" fontId="0" fillId="0" borderId="0" xfId="0" applyNumberFormat="1"/>
    <xf numFmtId="184" fontId="0" fillId="0" borderId="0" xfId="0" applyNumberFormat="1"/>
    <xf numFmtId="1" fontId="0" fillId="0" borderId="0" xfId="0" applyNumberFormat="1"/>
    <xf numFmtId="0" fontId="0" fillId="3" borderId="0" xfId="0" applyFill="1"/>
    <xf numFmtId="0" fontId="8" fillId="3" borderId="0" xfId="1" applyFill="1" applyAlignment="1" applyProtection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10" fillId="5" borderId="0" xfId="0" applyFont="1" applyFill="1"/>
    <xf numFmtId="0" fontId="0" fillId="5" borderId="0" xfId="0" applyFill="1"/>
    <xf numFmtId="0" fontId="0" fillId="0" borderId="4" xfId="0" applyBorder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104775</xdr:rowOff>
    </xdr:from>
    <xdr:to>
      <xdr:col>8</xdr:col>
      <xdr:colOff>0</xdr:colOff>
      <xdr:row>40</xdr:row>
      <xdr:rowOff>114300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id="{5B9BDC91-8034-43A0-B80F-40DED0C1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48125"/>
          <a:ext cx="589597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22</xdr:row>
      <xdr:rowOff>114300</xdr:rowOff>
    </xdr:from>
    <xdr:to>
      <xdr:col>13</xdr:col>
      <xdr:colOff>276225</xdr:colOff>
      <xdr:row>39</xdr:row>
      <xdr:rowOff>123825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9D9A9DA7-17FF-4DD7-B3DC-04226867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943350"/>
          <a:ext cx="589597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ddorch.free.fr/" TargetMode="External"/><Relationship Id="rId1" Type="http://schemas.openxmlformats.org/officeDocument/2006/relationships/hyperlink" Target="mailto:ddorch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23"/>
  <sheetViews>
    <sheetView tabSelected="1" workbookViewId="0">
      <selection activeCell="B4" sqref="B4"/>
    </sheetView>
  </sheetViews>
  <sheetFormatPr baseColWidth="10" defaultRowHeight="12.75" x14ac:dyDescent="0.2"/>
  <cols>
    <col min="1" max="1" width="9.28515625" customWidth="1"/>
  </cols>
  <sheetData>
    <row r="1" spans="1:8" x14ac:dyDescent="0.2">
      <c r="A1" s="24" t="s">
        <v>11</v>
      </c>
      <c r="B1" s="25">
        <v>1</v>
      </c>
    </row>
    <row r="3" spans="1:8" s="10" customFormat="1" ht="30" x14ac:dyDescent="0.2">
      <c r="A3" s="7" t="s">
        <v>0</v>
      </c>
      <c r="B3" s="14" t="s">
        <v>9</v>
      </c>
      <c r="C3" s="14" t="s">
        <v>12</v>
      </c>
      <c r="D3" s="14" t="s">
        <v>10</v>
      </c>
      <c r="E3" s="14" t="s">
        <v>8</v>
      </c>
      <c r="F3" s="9" t="s">
        <v>15</v>
      </c>
      <c r="G3" s="9" t="s">
        <v>14</v>
      </c>
      <c r="H3" s="9" t="s">
        <v>13</v>
      </c>
    </row>
    <row r="4" spans="1:8" x14ac:dyDescent="0.2">
      <c r="A4" s="40">
        <v>1</v>
      </c>
      <c r="B4" s="15">
        <v>2.16</v>
      </c>
      <c r="C4" s="16">
        <v>3.0000000000000001E-3</v>
      </c>
      <c r="D4" s="17">
        <v>0.3</v>
      </c>
      <c r="E4" s="15">
        <v>5</v>
      </c>
      <c r="F4" s="47">
        <v>240</v>
      </c>
      <c r="G4" s="12" t="e">
        <f ca="1">CaquotBrut(Région,E4,B4,C4,D4)</f>
        <v>#NAME?</v>
      </c>
      <c r="H4" s="37" t="e">
        <f t="shared" ref="H4:H23" ca="1" si="0">caquotcorrige(Région,E4,G4,F4,B4)</f>
        <v>#NAME?</v>
      </c>
    </row>
    <row r="5" spans="1:8" x14ac:dyDescent="0.2">
      <c r="A5" s="41">
        <v>2</v>
      </c>
      <c r="B5" s="18">
        <v>2.16</v>
      </c>
      <c r="C5" s="19">
        <v>3.0000000000000001E-3</v>
      </c>
      <c r="D5" s="20">
        <v>0.3</v>
      </c>
      <c r="E5" s="18">
        <v>5</v>
      </c>
      <c r="F5" s="48">
        <v>240</v>
      </c>
      <c r="G5" s="13" t="e">
        <f ca="1">CaquotBrut(Région,E5,B5,C5,D5)</f>
        <v>#NAME?</v>
      </c>
      <c r="H5" s="38" t="e">
        <f t="shared" ca="1" si="0"/>
        <v>#NAME?</v>
      </c>
    </row>
    <row r="6" spans="1:8" x14ac:dyDescent="0.2">
      <c r="A6" s="40">
        <v>3</v>
      </c>
      <c r="B6" s="15">
        <v>1.08</v>
      </c>
      <c r="C6" s="16">
        <v>0.01</v>
      </c>
      <c r="D6" s="17">
        <v>0.3</v>
      </c>
      <c r="E6" s="15">
        <v>10</v>
      </c>
      <c r="F6" s="48">
        <v>80</v>
      </c>
      <c r="G6" s="12" t="e">
        <f t="shared" ref="G6:G23" ca="1" si="1">CaquotBrut(Région,E6,B6,C6,D6)</f>
        <v>#NAME?</v>
      </c>
      <c r="H6" s="38" t="e">
        <f t="shared" ca="1" si="0"/>
        <v>#NAME?</v>
      </c>
    </row>
    <row r="7" spans="1:8" x14ac:dyDescent="0.2">
      <c r="A7" s="41">
        <v>4</v>
      </c>
      <c r="B7" s="18">
        <v>0.36</v>
      </c>
      <c r="C7" s="19">
        <v>0.01</v>
      </c>
      <c r="D7" s="20">
        <v>0.3</v>
      </c>
      <c r="E7" s="18">
        <v>10</v>
      </c>
      <c r="F7" s="48">
        <v>40</v>
      </c>
      <c r="G7" s="13" t="e">
        <f t="shared" ca="1" si="1"/>
        <v>#NAME?</v>
      </c>
      <c r="H7" s="38" t="e">
        <f t="shared" ca="1" si="0"/>
        <v>#NAME?</v>
      </c>
    </row>
    <row r="8" spans="1:8" x14ac:dyDescent="0.2">
      <c r="A8" s="40">
        <v>5</v>
      </c>
      <c r="B8" s="18"/>
      <c r="C8" s="19"/>
      <c r="D8" s="20"/>
      <c r="E8" s="18"/>
      <c r="F8" s="35"/>
      <c r="G8" s="13" t="e">
        <f t="shared" ca="1" si="1"/>
        <v>#NAME?</v>
      </c>
      <c r="H8" s="38" t="e">
        <f t="shared" ca="1" si="0"/>
        <v>#NAME?</v>
      </c>
    </row>
    <row r="9" spans="1:8" x14ac:dyDescent="0.2">
      <c r="A9" s="41">
        <v>6</v>
      </c>
      <c r="B9" s="18"/>
      <c r="C9" s="19"/>
      <c r="D9" s="20"/>
      <c r="E9" s="18"/>
      <c r="F9" s="35"/>
      <c r="G9" s="13" t="e">
        <f t="shared" ca="1" si="1"/>
        <v>#NAME?</v>
      </c>
      <c r="H9" s="38" t="e">
        <f t="shared" ca="1" si="0"/>
        <v>#NAME?</v>
      </c>
    </row>
    <row r="10" spans="1:8" x14ac:dyDescent="0.2">
      <c r="A10" s="40">
        <v>7</v>
      </c>
      <c r="B10" s="18"/>
      <c r="C10" s="19"/>
      <c r="D10" s="20"/>
      <c r="E10" s="18"/>
      <c r="F10" s="35"/>
      <c r="G10" s="13" t="e">
        <f t="shared" ca="1" si="1"/>
        <v>#NAME?</v>
      </c>
      <c r="H10" s="38" t="e">
        <f t="shared" ca="1" si="0"/>
        <v>#NAME?</v>
      </c>
    </row>
    <row r="11" spans="1:8" x14ac:dyDescent="0.2">
      <c r="A11" s="41">
        <v>8</v>
      </c>
      <c r="B11" s="18"/>
      <c r="C11" s="19"/>
      <c r="D11" s="20"/>
      <c r="E11" s="18"/>
      <c r="F11" s="35"/>
      <c r="G11" s="13" t="e">
        <f t="shared" ca="1" si="1"/>
        <v>#NAME?</v>
      </c>
      <c r="H11" s="38" t="e">
        <f t="shared" ca="1" si="0"/>
        <v>#NAME?</v>
      </c>
    </row>
    <row r="12" spans="1:8" x14ac:dyDescent="0.2">
      <c r="A12" s="40">
        <v>9</v>
      </c>
      <c r="B12" s="18"/>
      <c r="C12" s="19"/>
      <c r="D12" s="20"/>
      <c r="E12" s="18"/>
      <c r="F12" s="35"/>
      <c r="G12" s="13" t="e">
        <f t="shared" ca="1" si="1"/>
        <v>#NAME?</v>
      </c>
      <c r="H12" s="38" t="e">
        <f t="shared" ca="1" si="0"/>
        <v>#NAME?</v>
      </c>
    </row>
    <row r="13" spans="1:8" x14ac:dyDescent="0.2">
      <c r="A13" s="41">
        <v>10</v>
      </c>
      <c r="B13" s="18"/>
      <c r="C13" s="19"/>
      <c r="D13" s="20"/>
      <c r="E13" s="18"/>
      <c r="F13" s="35"/>
      <c r="G13" s="13" t="e">
        <f t="shared" ca="1" si="1"/>
        <v>#NAME?</v>
      </c>
      <c r="H13" s="38" t="e">
        <f t="shared" ca="1" si="0"/>
        <v>#NAME?</v>
      </c>
    </row>
    <row r="14" spans="1:8" x14ac:dyDescent="0.2">
      <c r="A14" s="40">
        <v>11</v>
      </c>
      <c r="B14" s="18"/>
      <c r="C14" s="19"/>
      <c r="D14" s="20"/>
      <c r="E14" s="18"/>
      <c r="F14" s="35"/>
      <c r="G14" s="13" t="e">
        <f t="shared" ca="1" si="1"/>
        <v>#NAME?</v>
      </c>
      <c r="H14" s="38" t="e">
        <f t="shared" ca="1" si="0"/>
        <v>#NAME?</v>
      </c>
    </row>
    <row r="15" spans="1:8" x14ac:dyDescent="0.2">
      <c r="A15" s="41">
        <v>12</v>
      </c>
      <c r="B15" s="18"/>
      <c r="C15" s="19"/>
      <c r="D15" s="20"/>
      <c r="E15" s="18"/>
      <c r="F15" s="35"/>
      <c r="G15" s="13" t="e">
        <f t="shared" ca="1" si="1"/>
        <v>#NAME?</v>
      </c>
      <c r="H15" s="38" t="e">
        <f t="shared" ca="1" si="0"/>
        <v>#NAME?</v>
      </c>
    </row>
    <row r="16" spans="1:8" x14ac:dyDescent="0.2">
      <c r="A16" s="40">
        <v>13</v>
      </c>
      <c r="B16" s="18"/>
      <c r="C16" s="19"/>
      <c r="D16" s="20"/>
      <c r="E16" s="18"/>
      <c r="F16" s="35"/>
      <c r="G16" s="13" t="e">
        <f t="shared" ca="1" si="1"/>
        <v>#NAME?</v>
      </c>
      <c r="H16" s="38" t="e">
        <f t="shared" ca="1" si="0"/>
        <v>#NAME?</v>
      </c>
    </row>
    <row r="17" spans="1:8" x14ac:dyDescent="0.2">
      <c r="A17" s="41">
        <v>14</v>
      </c>
      <c r="B17" s="18"/>
      <c r="C17" s="19"/>
      <c r="D17" s="20"/>
      <c r="E17" s="18"/>
      <c r="F17" s="35"/>
      <c r="G17" s="13" t="e">
        <f t="shared" ca="1" si="1"/>
        <v>#NAME?</v>
      </c>
      <c r="H17" s="38" t="e">
        <f t="shared" ca="1" si="0"/>
        <v>#NAME?</v>
      </c>
    </row>
    <row r="18" spans="1:8" x14ac:dyDescent="0.2">
      <c r="A18" s="40">
        <v>15</v>
      </c>
      <c r="B18" s="18"/>
      <c r="C18" s="19"/>
      <c r="D18" s="20"/>
      <c r="E18" s="18"/>
      <c r="F18" s="35"/>
      <c r="G18" s="13" t="e">
        <f t="shared" ca="1" si="1"/>
        <v>#NAME?</v>
      </c>
      <c r="H18" s="38" t="e">
        <f t="shared" ca="1" si="0"/>
        <v>#NAME?</v>
      </c>
    </row>
    <row r="19" spans="1:8" x14ac:dyDescent="0.2">
      <c r="A19" s="41">
        <v>16</v>
      </c>
      <c r="B19" s="18"/>
      <c r="C19" s="19"/>
      <c r="D19" s="20"/>
      <c r="E19" s="18"/>
      <c r="F19" s="35"/>
      <c r="G19" s="13" t="e">
        <f t="shared" ca="1" si="1"/>
        <v>#NAME?</v>
      </c>
      <c r="H19" s="38" t="e">
        <f t="shared" ca="1" si="0"/>
        <v>#NAME?</v>
      </c>
    </row>
    <row r="20" spans="1:8" x14ac:dyDescent="0.2">
      <c r="A20" s="40">
        <v>17</v>
      </c>
      <c r="B20" s="18"/>
      <c r="C20" s="19"/>
      <c r="D20" s="20"/>
      <c r="E20" s="18"/>
      <c r="F20" s="35"/>
      <c r="G20" s="13" t="e">
        <f t="shared" ca="1" si="1"/>
        <v>#NAME?</v>
      </c>
      <c r="H20" s="38" t="e">
        <f t="shared" ca="1" si="0"/>
        <v>#NAME?</v>
      </c>
    </row>
    <row r="21" spans="1:8" x14ac:dyDescent="0.2">
      <c r="A21" s="41">
        <v>18</v>
      </c>
      <c r="B21" s="18"/>
      <c r="C21" s="19"/>
      <c r="D21" s="20"/>
      <c r="E21" s="18"/>
      <c r="F21" s="35"/>
      <c r="G21" s="13" t="e">
        <f t="shared" ca="1" si="1"/>
        <v>#NAME?</v>
      </c>
      <c r="H21" s="38" t="e">
        <f t="shared" ca="1" si="0"/>
        <v>#NAME?</v>
      </c>
    </row>
    <row r="22" spans="1:8" x14ac:dyDescent="0.2">
      <c r="A22" s="40">
        <v>19</v>
      </c>
      <c r="B22" s="18"/>
      <c r="C22" s="19"/>
      <c r="D22" s="20"/>
      <c r="E22" s="18"/>
      <c r="F22" s="35"/>
      <c r="G22" s="13" t="e">
        <f t="shared" ca="1" si="1"/>
        <v>#NAME?</v>
      </c>
      <c r="H22" s="38" t="e">
        <f t="shared" ca="1" si="0"/>
        <v>#NAME?</v>
      </c>
    </row>
    <row r="23" spans="1:8" x14ac:dyDescent="0.2">
      <c r="A23" s="42">
        <v>20</v>
      </c>
      <c r="B23" s="21"/>
      <c r="C23" s="22"/>
      <c r="D23" s="23"/>
      <c r="E23" s="21"/>
      <c r="F23" s="36"/>
      <c r="G23" s="11" t="e">
        <f t="shared" ca="1" si="1"/>
        <v>#NAME?</v>
      </c>
      <c r="H23" s="39" t="e">
        <f t="shared" ca="1" si="0"/>
        <v>#NAME?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Z23"/>
  <sheetViews>
    <sheetView workbookViewId="0">
      <selection activeCell="B3" sqref="B3"/>
    </sheetView>
  </sheetViews>
  <sheetFormatPr baseColWidth="10" defaultRowHeight="12.75" x14ac:dyDescent="0.2"/>
  <cols>
    <col min="1" max="1" width="8.28515625" customWidth="1"/>
    <col min="2" max="5" width="4.7109375" customWidth="1"/>
    <col min="6" max="6" width="8.140625" customWidth="1"/>
    <col min="7" max="14" width="7.28515625" customWidth="1"/>
    <col min="15" max="26" width="6" customWidth="1"/>
  </cols>
  <sheetData>
    <row r="1" spans="1:26" x14ac:dyDescent="0.2">
      <c r="B1" s="60" t="s">
        <v>33</v>
      </c>
      <c r="C1" s="60"/>
      <c r="D1" s="60" t="s">
        <v>34</v>
      </c>
      <c r="E1" s="60"/>
    </row>
    <row r="2" spans="1:26" s="43" customFormat="1" ht="33.75" customHeight="1" x14ac:dyDescent="0.2">
      <c r="A2" s="14" t="s">
        <v>38</v>
      </c>
      <c r="B2" s="14" t="s">
        <v>35</v>
      </c>
      <c r="C2" s="14" t="s">
        <v>36</v>
      </c>
      <c r="D2" s="14" t="s">
        <v>35</v>
      </c>
      <c r="E2" s="14" t="s">
        <v>36</v>
      </c>
      <c r="F2" s="14" t="s">
        <v>16</v>
      </c>
      <c r="G2" s="14" t="s">
        <v>17</v>
      </c>
      <c r="H2" s="14" t="s">
        <v>12</v>
      </c>
      <c r="I2" s="14" t="s">
        <v>10</v>
      </c>
      <c r="J2" s="14" t="s">
        <v>23</v>
      </c>
      <c r="K2" s="14" t="s">
        <v>15</v>
      </c>
      <c r="L2" s="14" t="s">
        <v>40</v>
      </c>
      <c r="M2" s="14" t="s">
        <v>14</v>
      </c>
      <c r="N2" s="14" t="s">
        <v>13</v>
      </c>
      <c r="O2" s="44" t="s">
        <v>18</v>
      </c>
      <c r="P2" s="44" t="s">
        <v>20</v>
      </c>
      <c r="Q2" s="44" t="s">
        <v>19</v>
      </c>
      <c r="R2" s="44" t="s">
        <v>22</v>
      </c>
      <c r="S2" s="44" t="s">
        <v>21</v>
      </c>
      <c r="T2" s="44" t="s">
        <v>31</v>
      </c>
      <c r="U2" s="44" t="s">
        <v>24</v>
      </c>
      <c r="V2" s="44" t="s">
        <v>26</v>
      </c>
      <c r="W2" s="44" t="s">
        <v>25</v>
      </c>
      <c r="X2" s="44" t="s">
        <v>27</v>
      </c>
      <c r="Y2" s="44" t="s">
        <v>28</v>
      </c>
      <c r="Z2" s="44" t="s">
        <v>32</v>
      </c>
    </row>
    <row r="3" spans="1:26" x14ac:dyDescent="0.2">
      <c r="A3" s="49">
        <v>1</v>
      </c>
      <c r="B3" s="46" t="s">
        <v>37</v>
      </c>
      <c r="C3" s="46">
        <v>1</v>
      </c>
      <c r="D3" s="46" t="s">
        <v>37</v>
      </c>
      <c r="E3" s="46">
        <v>3</v>
      </c>
      <c r="F3" s="46" t="s">
        <v>29</v>
      </c>
      <c r="G3" t="e">
        <f ca="1">aeq(O3,U3,F3)</f>
        <v>#NAME?</v>
      </c>
      <c r="H3" s="51" t="e">
        <f ca="1">ieq(P3,V3,S3,Y3,T3,Z3,F3)</f>
        <v>#NAME?</v>
      </c>
      <c r="I3" s="50" t="e">
        <f ca="1">ceq(O3,U3,Q3,W3,F3)</f>
        <v>#NAME?</v>
      </c>
      <c r="J3">
        <f>MAX(R3,X3)</f>
        <v>10</v>
      </c>
      <c r="K3" s="53">
        <f>IF(F3="S",S3+Y3,MAX(S3,Y3))</f>
        <v>320</v>
      </c>
      <c r="L3" s="53" t="e">
        <f ca="1">IF(caquotcorrige(Région,J3,M3,K3,G3)&gt;T3+Z3,Lcorrige(Région,J3,M3,N3,G3),K3)</f>
        <v>#NAME?</v>
      </c>
      <c r="M3" s="52" t="e">
        <f ca="1">CaquotBrut(Région,J3,G3,H3,I3)</f>
        <v>#NAME?</v>
      </c>
      <c r="N3" s="52" t="e">
        <f ca="1">IF(caquotcorrige(Région,J3,M3,K3,G3)&gt;T3+Z3,T3+Z3,caquotcorrige(Région,J3,M3,K3,G3))</f>
        <v>#NAME?</v>
      </c>
      <c r="O3" s="45">
        <f>IF($B3="B",LOOKUP($C3,BV,'Bassins versants'!B$4:B$23),LOOKUP(Montages!$C3,Montages!$A$3:$A$22,Montages!G$3:G$22))</f>
        <v>2.16</v>
      </c>
      <c r="P3" s="45">
        <f>IF($B3="B",LOOKUP($C3,BV,'Bassins versants'!C$4:C$23),LOOKUP(Montages!$C3,Montages!$A$3:$A$22,Montages!H$3:H$22))</f>
        <v>3.0000000000000001E-3</v>
      </c>
      <c r="Q3" s="45">
        <f>IF($B3="B",LOOKUP($C3,BV,'Bassins versants'!D$4:D$23),LOOKUP(Montages!$C3,Montages!$A$3:$A$22,Montages!I$3:I$22))</f>
        <v>0.3</v>
      </c>
      <c r="R3" s="45">
        <f>IF($B3="B",LOOKUP($C3,BV,'Bassins versants'!E$4:E$23),LOOKUP(Montages!$C3,Montages!$A$3:$A$22,Montages!J$3:J$22))</f>
        <v>5</v>
      </c>
      <c r="S3" s="45">
        <f>IF($B3="B",LOOKUP($C3,BV,'Bassins versants'!F$4:F$23),LOOKUP(Montages!$C3,Montages!$A$3:$A$22,Montages!L$3:L$22))</f>
        <v>240</v>
      </c>
      <c r="T3" s="45" t="e">
        <f ca="1">IF($B3="B",LOOKUP($C3,BV,'Bassins versants'!H$4:H$23),LOOKUP(Montages!$C3,Montages!$A$3:$A$22,Montages!N$3:N$22))</f>
        <v>#NAME?</v>
      </c>
      <c r="U3" s="45">
        <f>IF($D3="B",LOOKUP($E3,BV,'Bassins versants'!B$4:B$23),LOOKUP($E3,$A$3:$A$22,G$3:G$22))</f>
        <v>1.08</v>
      </c>
      <c r="V3" s="45">
        <f>IF($D3="B",LOOKUP($E3,BV,'Bassins versants'!C$4:C$23),LOOKUP($E3,$A$3:$A$22,H$3:H$22))</f>
        <v>0.01</v>
      </c>
      <c r="W3" s="45">
        <f>IF($D3="B",LOOKUP($E3,BV,'Bassins versants'!D$4:D$23),LOOKUP($E3,$A$3:$A$22,I$3:I$22))</f>
        <v>0.3</v>
      </c>
      <c r="X3" s="45">
        <f>IF($D3="B",LOOKUP($E3,BV,'Bassins versants'!E$4:E$23),LOOKUP($E3,$A$3:$A$22,J$3:J$22))</f>
        <v>10</v>
      </c>
      <c r="Y3" s="45">
        <f>IF($D3="B",LOOKUP($E3,BV,'Bassins versants'!F$4:F$23),LOOKUP($E3,$A$3:$A$22,L$3:L$22))</f>
        <v>80</v>
      </c>
      <c r="Z3" s="45" t="e">
        <f ca="1">IF($D3="B",LOOKUP($E3,BV,'Bassins versants'!H$4:H$23),LOOKUP($E3,$A$3:$A$22,N$3:N$22))</f>
        <v>#NAME?</v>
      </c>
    </row>
    <row r="4" spans="1:26" x14ac:dyDescent="0.2">
      <c r="A4" s="49">
        <v>2</v>
      </c>
      <c r="B4" s="46" t="s">
        <v>39</v>
      </c>
      <c r="C4" s="46">
        <v>1</v>
      </c>
      <c r="D4" s="46" t="s">
        <v>37</v>
      </c>
      <c r="E4" s="46">
        <v>2</v>
      </c>
      <c r="F4" s="46" t="s">
        <v>30</v>
      </c>
      <c r="G4" t="e">
        <f ca="1">aeq(O4,U4,F4)</f>
        <v>#NAME?</v>
      </c>
      <c r="H4" s="51" t="e">
        <f ca="1">ieq(P4,V4,S4,Y4,T4,Z4,F4)</f>
        <v>#NAME?</v>
      </c>
      <c r="I4" s="50" t="e">
        <f ca="1">ceq(O4,U4,Q4,W4,F4)</f>
        <v>#NAME?</v>
      </c>
      <c r="J4">
        <f>MAX(R4,X4)</f>
        <v>10</v>
      </c>
      <c r="K4" s="53" t="e">
        <f ca="1">IF(F4="S",S4+Y4,MAX(S4,Y4))</f>
        <v>#NAME?</v>
      </c>
      <c r="L4" s="53" t="e">
        <f ca="1">IF(caquotcorrige(Région,J4,M4,K4,G4)&gt;T4+Z4,Lcorrige(Région,J4,M4,N4,G4),K4)</f>
        <v>#NAME?</v>
      </c>
      <c r="M4" s="52" t="e">
        <f ca="1">CaquotBrut(Région,J4,G4,H4,I4)</f>
        <v>#NAME?</v>
      </c>
      <c r="N4" s="52" t="e">
        <f ca="1">IF(caquotcorrige(Région,J4,M4,K4,G4)&gt;T4+Z4,T4+Z4,caquotcorrige(Région,J4,M4,K4,G4))</f>
        <v>#NAME?</v>
      </c>
      <c r="O4" s="45" t="e">
        <f ca="1">IF($B4="B",LOOKUP($C4,BV,'Bassins versants'!B$4:B$23),LOOKUP(Montages!$C4,Montages!$A$3:$A$22,Montages!G$3:G$22))</f>
        <v>#NAME?</v>
      </c>
      <c r="P4" s="45" t="e">
        <f ca="1">IF($B4="B",LOOKUP($C4,BV,'Bassins versants'!C$4:C$23),LOOKUP(Montages!$C4,Montages!$A$3:$A$22,Montages!H$3:H$22))</f>
        <v>#NAME?</v>
      </c>
      <c r="Q4" s="45" t="e">
        <f ca="1">IF($B4="B",LOOKUP($C4,BV,'Bassins versants'!D$4:D$23),LOOKUP(Montages!$C4,Montages!$A$3:$A$22,Montages!I$3:I$22))</f>
        <v>#NAME?</v>
      </c>
      <c r="R4" s="45">
        <f>IF($B4="B",LOOKUP($C4,BV,'Bassins versants'!E$4:E$23),LOOKUP(Montages!$C4,Montages!$A$3:$A$22,Montages!J$3:J$22))</f>
        <v>10</v>
      </c>
      <c r="S4" s="45" t="e">
        <f ca="1">IF($B4="B",LOOKUP($C4,BV,'Bassins versants'!F$4:F$23),LOOKUP(Montages!$C4,Montages!$A$3:$A$22,Montages!L$3:L$22))</f>
        <v>#NAME?</v>
      </c>
      <c r="T4" s="45" t="e">
        <f ca="1">IF($B4="B",LOOKUP($C4,BV,'Bassins versants'!H$4:H$23),LOOKUP(Montages!$C4,Montages!$A$3:$A$22,Montages!N$3:N$22))</f>
        <v>#NAME?</v>
      </c>
      <c r="U4" s="45">
        <f>IF($D4="B",LOOKUP($E4,BV,'Bassins versants'!B$4:B$23),LOOKUP($E4,$A$3:$A$22,G$3:G$22))</f>
        <v>2.16</v>
      </c>
      <c r="V4" s="45">
        <f>IF($D4="B",LOOKUP($E4,BV,'Bassins versants'!C$4:C$23),LOOKUP($E4,$A$3:$A$22,H$3:H$22))</f>
        <v>3.0000000000000001E-3</v>
      </c>
      <c r="W4" s="45">
        <f>IF($D4="B",LOOKUP($E4,BV,'Bassins versants'!D$4:D$23),LOOKUP($E4,$A$3:$A$22,I$3:I$22))</f>
        <v>0.3</v>
      </c>
      <c r="X4" s="45">
        <f>IF($D4="B",LOOKUP($E4,BV,'Bassins versants'!E$4:E$23),LOOKUP($E4,$A$3:$A$22,J$3:J$22))</f>
        <v>5</v>
      </c>
      <c r="Y4" s="45">
        <f>IF($D4="B",LOOKUP($E4,BV,'Bassins versants'!F$4:F$23),LOOKUP($E4,$A$3:$A$22,L$3:L$22))</f>
        <v>240</v>
      </c>
      <c r="Z4" s="45" t="e">
        <f ca="1">IF($D4="B",LOOKUP($E4,BV,'Bassins versants'!H$4:H$23),LOOKUP($E4,$A$3:$A$22,N$3:N$22))</f>
        <v>#NAME?</v>
      </c>
    </row>
    <row r="5" spans="1:26" x14ac:dyDescent="0.2">
      <c r="A5" s="49">
        <v>3</v>
      </c>
      <c r="B5" s="46" t="s">
        <v>39</v>
      </c>
      <c r="C5" s="46">
        <v>2</v>
      </c>
      <c r="D5" s="46" t="s">
        <v>37</v>
      </c>
      <c r="E5" s="46">
        <v>4</v>
      </c>
      <c r="F5" s="46" t="s">
        <v>29</v>
      </c>
      <c r="G5" t="e">
        <f ca="1">aeq(O5,U5,F5)</f>
        <v>#NAME?</v>
      </c>
      <c r="H5" s="51" t="e">
        <f ca="1">ieq(P5,V5,S5,Y5,T5,Z5,F5)</f>
        <v>#NAME?</v>
      </c>
      <c r="I5" s="50" t="e">
        <f ca="1">ceq(O5,U5,Q5,W5,F5)</f>
        <v>#NAME?</v>
      </c>
      <c r="J5">
        <f>MAX(R5,X5)</f>
        <v>10</v>
      </c>
      <c r="K5" s="53" t="e">
        <f ca="1">IF(F5="S",S5+Y5,MAX(S5,Y5))</f>
        <v>#NAME?</v>
      </c>
      <c r="L5" s="53" t="e">
        <f ca="1">IF(caquotcorrige(Région,J5,M5,K5,G5)&gt;T5+Z5,Lcorrige(Région,J5,M5,N5,G5),K5)</f>
        <v>#NAME?</v>
      </c>
      <c r="M5" s="52" t="e">
        <f ca="1">CaquotBrut(Région,J5,G5,H5,I5)</f>
        <v>#NAME?</v>
      </c>
      <c r="N5" s="52" t="e">
        <f ca="1">IF(caquotcorrige(Région,J5,M5,K5,G5)&gt;T5+Z5,T5+Z5,caquotcorrige(Région,J5,M5,K5,G5))</f>
        <v>#NAME?</v>
      </c>
      <c r="O5" s="45" t="e">
        <f ca="1">IF($B5="B",LOOKUP($C5,BV,'Bassins versants'!B$4:B$23),LOOKUP(Montages!$C5,Montages!$A$3:$A$22,Montages!G$3:G$22))</f>
        <v>#NAME?</v>
      </c>
      <c r="P5" s="45" t="e">
        <f ca="1">IF($B5="B",LOOKUP($C5,BV,'Bassins versants'!C$4:C$23),LOOKUP(Montages!$C5,Montages!$A$3:$A$22,Montages!H$3:H$22))</f>
        <v>#NAME?</v>
      </c>
      <c r="Q5" s="45" t="e">
        <f ca="1">IF($B5="B",LOOKUP($C5,BV,'Bassins versants'!D$4:D$23),LOOKUP(Montages!$C5,Montages!$A$3:$A$22,Montages!I$3:I$22))</f>
        <v>#NAME?</v>
      </c>
      <c r="R5" s="45">
        <f>IF($B5="B",LOOKUP($C5,BV,'Bassins versants'!E$4:E$23),LOOKUP(Montages!$C5,Montages!$A$3:$A$22,Montages!J$3:J$22))</f>
        <v>10</v>
      </c>
      <c r="S5" s="45" t="e">
        <f ca="1">IF($B5="B",LOOKUP($C5,BV,'Bassins versants'!F$4:F$23),LOOKUP(Montages!$C5,Montages!$A$3:$A$22,Montages!L$3:L$22))</f>
        <v>#NAME?</v>
      </c>
      <c r="T5" s="45" t="e">
        <f ca="1">IF($B5="B",LOOKUP($C5,BV,'Bassins versants'!H$4:H$23),LOOKUP(Montages!$C5,Montages!$A$3:$A$22,Montages!N$3:N$22))</f>
        <v>#NAME?</v>
      </c>
      <c r="U5" s="45">
        <f>IF($D5="B",LOOKUP($E5,BV,'Bassins versants'!B$4:B$23),LOOKUP($E5,$A$3:$A$22,G$3:G$22))</f>
        <v>0.36</v>
      </c>
      <c r="V5" s="45">
        <f>IF($D5="B",LOOKUP($E5,BV,'Bassins versants'!C$4:C$23),LOOKUP($E5,$A$3:$A$22,H$3:H$22))</f>
        <v>0.01</v>
      </c>
      <c r="W5" s="45">
        <f>IF($D5="B",LOOKUP($E5,BV,'Bassins versants'!D$4:D$23),LOOKUP($E5,$A$3:$A$22,I$3:I$22))</f>
        <v>0.3</v>
      </c>
      <c r="X5" s="45">
        <f>IF($D5="B",LOOKUP($E5,BV,'Bassins versants'!E$4:E$23),LOOKUP($E5,$A$3:$A$22,J$3:J$22))</f>
        <v>10</v>
      </c>
      <c r="Y5" s="45">
        <f>IF($D5="B",LOOKUP($E5,BV,'Bassins versants'!F$4:F$23),LOOKUP($E5,$A$3:$A$22,L$3:L$22))</f>
        <v>40</v>
      </c>
      <c r="Z5" s="45" t="e">
        <f ca="1">IF($D5="B",LOOKUP($E5,BV,'Bassins versants'!H$4:H$23),LOOKUP($E5,$A$3:$A$22,N$3:N$22))</f>
        <v>#NAME?</v>
      </c>
    </row>
    <row r="6" spans="1:26" x14ac:dyDescent="0.2">
      <c r="A6" s="49">
        <v>4</v>
      </c>
      <c r="B6" s="46"/>
      <c r="C6" s="46"/>
      <c r="D6" s="46"/>
      <c r="E6" s="46"/>
      <c r="F6" s="46"/>
      <c r="H6" s="51"/>
      <c r="O6" s="45" t="e">
        <f>IF($B6="B",LOOKUP($C6,BV,'Bassins versants'!B$4:B$23),LOOKUP(Montages!$C6,Montages!$A$3:$A$22,Montages!G$3:G$22))</f>
        <v>#N/A</v>
      </c>
      <c r="P6" s="45" t="e">
        <f>IF($B6="B",LOOKUP($C6,BV,'Bassins versants'!C$4:C$23),LOOKUP(Montages!$C6,Montages!$A$3:$A$22,Montages!H$3:H$22))</f>
        <v>#N/A</v>
      </c>
      <c r="Q6" s="45" t="e">
        <f>IF($B6="B",LOOKUP($C6,BV,'Bassins versants'!D$4:D$23),LOOKUP(Montages!$C6,Montages!$A$3:$A$22,Montages!I$3:I$22))</f>
        <v>#N/A</v>
      </c>
      <c r="R6" s="45" t="e">
        <f>IF($B6="B",LOOKUP($C6,BV,'Bassins versants'!E$4:E$23),LOOKUP(Montages!$C6,Montages!$A$3:$A$22,Montages!J$3:J$22))</f>
        <v>#N/A</v>
      </c>
      <c r="S6" s="45" t="e">
        <f>IF($B6="B",LOOKUP($C6,BV,'Bassins versants'!F$4:F$23),LOOKUP(Montages!$C6,Montages!$A$3:$A$22,Montages!L$3:L$22))</f>
        <v>#N/A</v>
      </c>
      <c r="T6" s="45" t="e">
        <f>IF($B6="B",LOOKUP($C6,BV,'Bassins versants'!H$4:H$23),LOOKUP(Montages!$C6,Montages!$A$3:$A$22,Montages!N$3:N$22))</f>
        <v>#N/A</v>
      </c>
      <c r="U6" s="45" t="e">
        <f>IF($D6="B",LOOKUP($E6,BV,'Bassins versants'!B$4:B$23),LOOKUP($E6,$A$3:$A$22,G$3:G$22))</f>
        <v>#N/A</v>
      </c>
      <c r="V6" s="45" t="e">
        <f>IF($D6="B",LOOKUP($E6,BV,'Bassins versants'!C$4:C$23),LOOKUP($E6,$A$3:$A$22,H$3:H$22))</f>
        <v>#N/A</v>
      </c>
      <c r="W6" s="45" t="e">
        <f>IF($D6="B",LOOKUP($E6,BV,'Bassins versants'!D$4:D$23),LOOKUP($E6,$A$3:$A$22,I$3:I$22))</f>
        <v>#N/A</v>
      </c>
      <c r="X6" s="45" t="e">
        <f>IF($D6="B",LOOKUP($E6,BV,'Bassins versants'!E$4:E$23),LOOKUP($E6,$A$3:$A$22,J$3:J$22))</f>
        <v>#N/A</v>
      </c>
      <c r="Y6" s="45" t="e">
        <f>IF($D6="B",LOOKUP($E6,BV,'Bassins versants'!F$4:F$23),LOOKUP($E6,$A$3:$A$22,L$3:L$22))</f>
        <v>#N/A</v>
      </c>
      <c r="Z6" s="45" t="e">
        <f>IF($D6="B",LOOKUP($E6,BV,'Bassins versants'!H$4:H$23),LOOKUP($E6,$A$3:$A$22,N$3:N$22))</f>
        <v>#N/A</v>
      </c>
    </row>
    <row r="7" spans="1:26" x14ac:dyDescent="0.2">
      <c r="A7" s="49">
        <v>5</v>
      </c>
      <c r="B7" s="46"/>
      <c r="C7" s="46"/>
      <c r="D7" s="46"/>
      <c r="E7" s="46"/>
      <c r="F7" s="46"/>
      <c r="H7" s="51"/>
      <c r="O7" s="45" t="e">
        <f>IF($B7="B",LOOKUP($C7,BV,'Bassins versants'!B$4:B$23),LOOKUP(Montages!$C7,Montages!$A$3:$A$22,Montages!G$3:G$22))</f>
        <v>#N/A</v>
      </c>
      <c r="P7" s="45" t="e">
        <f>IF($B7="B",LOOKUP($C7,BV,'Bassins versants'!C$4:C$23),LOOKUP(Montages!$C7,Montages!$A$3:$A$22,Montages!H$3:H$22))</f>
        <v>#N/A</v>
      </c>
      <c r="Q7" s="45" t="e">
        <f>IF($B7="B",LOOKUP($C7,BV,'Bassins versants'!D$4:D$23),LOOKUP(Montages!$C7,Montages!$A$3:$A$22,Montages!I$3:I$22))</f>
        <v>#N/A</v>
      </c>
      <c r="R7" s="45" t="e">
        <f>IF($B7="B",LOOKUP($C7,BV,'Bassins versants'!E$4:E$23),LOOKUP(Montages!$C7,Montages!$A$3:$A$22,Montages!J$3:J$22))</f>
        <v>#N/A</v>
      </c>
      <c r="S7" s="45" t="e">
        <f>IF($B7="B",LOOKUP($C7,BV,'Bassins versants'!F$4:F$23),LOOKUP(Montages!$C7,Montages!$A$3:$A$22,Montages!L$3:L$22))</f>
        <v>#N/A</v>
      </c>
      <c r="T7" s="45" t="e">
        <f>IF($B7="B",LOOKUP($C7,BV,'Bassins versants'!H$4:H$23),LOOKUP(Montages!$C7,Montages!$A$3:$A$22,Montages!N$3:N$22))</f>
        <v>#N/A</v>
      </c>
      <c r="U7" s="45" t="e">
        <f>IF($D7="B",LOOKUP($E7,BV,'Bassins versants'!B$4:B$23),LOOKUP($E7,$A$3:$A$22,G$3:G$22))</f>
        <v>#N/A</v>
      </c>
      <c r="V7" s="45" t="e">
        <f>IF($D7="B",LOOKUP($E7,BV,'Bassins versants'!C$4:C$23),LOOKUP($E7,$A$3:$A$22,H$3:H$22))</f>
        <v>#N/A</v>
      </c>
      <c r="W7" s="45" t="e">
        <f>IF($D7="B",LOOKUP($E7,BV,'Bassins versants'!D$4:D$23),LOOKUP($E7,$A$3:$A$22,I$3:I$22))</f>
        <v>#N/A</v>
      </c>
      <c r="X7" s="45" t="e">
        <f>IF($D7="B",LOOKUP($E7,BV,'Bassins versants'!E$4:E$23),LOOKUP($E7,$A$3:$A$22,J$3:J$22))</f>
        <v>#N/A</v>
      </c>
      <c r="Y7" s="45" t="e">
        <f>IF($D7="B",LOOKUP($E7,BV,'Bassins versants'!F$4:F$23),LOOKUP($E7,$A$3:$A$22,L$3:L$22))</f>
        <v>#N/A</v>
      </c>
      <c r="Z7" s="45" t="e">
        <f>IF($D7="B",LOOKUP($E7,BV,'Bassins versants'!H$4:H$23),LOOKUP($E7,$A$3:$A$22,N$3:N$22))</f>
        <v>#N/A</v>
      </c>
    </row>
    <row r="8" spans="1:26" x14ac:dyDescent="0.2">
      <c r="A8" s="49">
        <v>6</v>
      </c>
      <c r="B8" s="46"/>
      <c r="C8" s="46"/>
      <c r="D8" s="46"/>
      <c r="E8" s="46"/>
      <c r="F8" s="46"/>
      <c r="H8" s="51"/>
      <c r="O8" s="45" t="e">
        <f>IF($B8="B",LOOKUP($C8,BV,'Bassins versants'!B$4:B$23),LOOKUP(Montages!$C8,Montages!$A$3:$A$22,Montages!G$3:G$22))</f>
        <v>#N/A</v>
      </c>
      <c r="P8" s="45" t="e">
        <f>IF($B8="B",LOOKUP($C8,BV,'Bassins versants'!C$4:C$23),LOOKUP(Montages!$C8,Montages!$A$3:$A$22,Montages!H$3:H$22))</f>
        <v>#N/A</v>
      </c>
      <c r="Q8" s="45" t="e">
        <f>IF($B8="B",LOOKUP($C8,BV,'Bassins versants'!D$4:D$23),LOOKUP(Montages!$C8,Montages!$A$3:$A$22,Montages!I$3:I$22))</f>
        <v>#N/A</v>
      </c>
      <c r="R8" s="45" t="e">
        <f>IF($B8="B",LOOKUP($C8,BV,'Bassins versants'!E$4:E$23),LOOKUP(Montages!$C8,Montages!$A$3:$A$22,Montages!J$3:J$22))</f>
        <v>#N/A</v>
      </c>
      <c r="S8" s="45" t="e">
        <f>IF($B8="B",LOOKUP($C8,BV,'Bassins versants'!F$4:F$23),LOOKUP(Montages!$C8,Montages!$A$3:$A$22,Montages!L$3:L$22))</f>
        <v>#N/A</v>
      </c>
      <c r="T8" s="45" t="e">
        <f>IF($B8="B",LOOKUP($C8,BV,'Bassins versants'!H$4:H$23),LOOKUP(Montages!$C8,Montages!$A$3:$A$22,Montages!N$3:N$22))</f>
        <v>#N/A</v>
      </c>
      <c r="U8" s="45" t="e">
        <f>IF($D8="B",LOOKUP($E8,BV,'Bassins versants'!B$4:B$23),LOOKUP($E8,$A$3:$A$22,G$3:G$22))</f>
        <v>#N/A</v>
      </c>
      <c r="V8" s="45" t="e">
        <f>IF($D8="B",LOOKUP($E8,BV,'Bassins versants'!C$4:C$23),LOOKUP($E8,$A$3:$A$22,H$3:H$22))</f>
        <v>#N/A</v>
      </c>
      <c r="W8" s="45" t="e">
        <f>IF($D8="B",LOOKUP($E8,BV,'Bassins versants'!D$4:D$23),LOOKUP($E8,$A$3:$A$22,I$3:I$22))</f>
        <v>#N/A</v>
      </c>
      <c r="X8" s="45" t="e">
        <f>IF($D8="B",LOOKUP($E8,BV,'Bassins versants'!E$4:E$23),LOOKUP($E8,$A$3:$A$22,J$3:J$22))</f>
        <v>#N/A</v>
      </c>
      <c r="Y8" s="45" t="e">
        <f>IF($D8="B",LOOKUP($E8,BV,'Bassins versants'!F$4:F$23),LOOKUP($E8,$A$3:$A$22,L$3:L$22))</f>
        <v>#N/A</v>
      </c>
      <c r="Z8" s="45" t="e">
        <f>IF($D8="B",LOOKUP($E8,BV,'Bassins versants'!H$4:H$23),LOOKUP($E8,$A$3:$A$22,N$3:N$22))</f>
        <v>#N/A</v>
      </c>
    </row>
    <row r="9" spans="1:26" x14ac:dyDescent="0.2">
      <c r="A9" s="49">
        <v>7</v>
      </c>
      <c r="B9" s="46"/>
      <c r="C9" s="46"/>
      <c r="D9" s="46"/>
      <c r="E9" s="46"/>
      <c r="F9" s="46"/>
      <c r="H9" s="51"/>
      <c r="O9" s="45" t="e">
        <f>IF($B9="B",LOOKUP($C9,BV,'Bassins versants'!B$4:B$23),LOOKUP(Montages!$C9,Montages!$A$3:$A$22,Montages!G$3:G$22))</f>
        <v>#N/A</v>
      </c>
      <c r="P9" s="45" t="e">
        <f>IF($B9="B",LOOKUP($C9,BV,'Bassins versants'!C$4:C$23),LOOKUP(Montages!$C9,Montages!$A$3:$A$22,Montages!H$3:H$22))</f>
        <v>#N/A</v>
      </c>
      <c r="Q9" s="45" t="e">
        <f>IF($B9="B",LOOKUP($C9,BV,'Bassins versants'!D$4:D$23),LOOKUP(Montages!$C9,Montages!$A$3:$A$22,Montages!I$3:I$22))</f>
        <v>#N/A</v>
      </c>
      <c r="R9" s="45" t="e">
        <f>IF($B9="B",LOOKUP($C9,BV,'Bassins versants'!E$4:E$23),LOOKUP(Montages!$C9,Montages!$A$3:$A$22,Montages!J$3:J$22))</f>
        <v>#N/A</v>
      </c>
      <c r="S9" s="45" t="e">
        <f>IF($B9="B",LOOKUP($C9,BV,'Bassins versants'!F$4:F$23),LOOKUP(Montages!$C9,Montages!$A$3:$A$22,Montages!L$3:L$22))</f>
        <v>#N/A</v>
      </c>
      <c r="T9" s="45" t="e">
        <f>IF($B9="B",LOOKUP($C9,BV,'Bassins versants'!H$4:H$23),LOOKUP(Montages!$C9,Montages!$A$3:$A$22,Montages!N$3:N$22))</f>
        <v>#N/A</v>
      </c>
      <c r="U9" s="45" t="e">
        <f>IF($D9="B",LOOKUP($E9,BV,'Bassins versants'!B$4:B$23),LOOKUP($E9,$A$3:$A$22,G$3:G$22))</f>
        <v>#N/A</v>
      </c>
      <c r="V9" s="45" t="e">
        <f>IF($D9="B",LOOKUP($E9,BV,'Bassins versants'!C$4:C$23),LOOKUP($E9,$A$3:$A$22,H$3:H$22))</f>
        <v>#N/A</v>
      </c>
      <c r="W9" s="45" t="e">
        <f>IF($D9="B",LOOKUP($E9,BV,'Bassins versants'!D$4:D$23),LOOKUP($E9,$A$3:$A$22,I$3:I$22))</f>
        <v>#N/A</v>
      </c>
      <c r="X9" s="45" t="e">
        <f>IF($D9="B",LOOKUP($E9,BV,'Bassins versants'!E$4:E$23),LOOKUP($E9,$A$3:$A$22,J$3:J$22))</f>
        <v>#N/A</v>
      </c>
      <c r="Y9" s="45" t="e">
        <f>IF($D9="B",LOOKUP($E9,BV,'Bassins versants'!F$4:F$23),LOOKUP($E9,$A$3:$A$22,L$3:L$22))</f>
        <v>#N/A</v>
      </c>
      <c r="Z9" s="45" t="e">
        <f>IF($D9="B",LOOKUP($E9,BV,'Bassins versants'!H$4:H$23),LOOKUP($E9,$A$3:$A$22,N$3:N$22))</f>
        <v>#N/A</v>
      </c>
    </row>
    <row r="10" spans="1:26" x14ac:dyDescent="0.2">
      <c r="A10" s="49">
        <v>8</v>
      </c>
      <c r="B10" s="46"/>
      <c r="C10" s="46"/>
      <c r="D10" s="46"/>
      <c r="E10" s="46"/>
      <c r="F10" s="46"/>
      <c r="H10" s="51"/>
      <c r="O10" s="45" t="e">
        <f>IF($B10="B",LOOKUP($C10,BV,'Bassins versants'!B$4:B$23),LOOKUP(Montages!$C10,Montages!$A$3:$A$22,Montages!G$3:G$22))</f>
        <v>#N/A</v>
      </c>
      <c r="P10" s="45" t="e">
        <f>IF($B10="B",LOOKUP($C10,BV,'Bassins versants'!C$4:C$23),LOOKUP(Montages!$C10,Montages!$A$3:$A$22,Montages!H$3:H$22))</f>
        <v>#N/A</v>
      </c>
      <c r="Q10" s="45" t="e">
        <f>IF($B10="B",LOOKUP($C10,BV,'Bassins versants'!D$4:D$23),LOOKUP(Montages!$C10,Montages!$A$3:$A$22,Montages!I$3:I$22))</f>
        <v>#N/A</v>
      </c>
      <c r="R10" s="45" t="e">
        <f>IF($B10="B",LOOKUP($C10,BV,'Bassins versants'!E$4:E$23),LOOKUP(Montages!$C10,Montages!$A$3:$A$22,Montages!J$3:J$22))</f>
        <v>#N/A</v>
      </c>
      <c r="S10" s="45" t="e">
        <f>IF($B10="B",LOOKUP($C10,BV,'Bassins versants'!F$4:F$23),LOOKUP(Montages!$C10,Montages!$A$3:$A$22,Montages!L$3:L$22))</f>
        <v>#N/A</v>
      </c>
      <c r="T10" s="45" t="e">
        <f>IF($B10="B",LOOKUP($C10,BV,'Bassins versants'!H$4:H$23),LOOKUP(Montages!$C10,Montages!$A$3:$A$22,Montages!N$3:N$22))</f>
        <v>#N/A</v>
      </c>
      <c r="U10" s="45" t="e">
        <f>IF($D10="B",LOOKUP($E10,BV,'Bassins versants'!B$4:B$23),LOOKUP($E10,$A$3:$A$22,G$3:G$22))</f>
        <v>#N/A</v>
      </c>
      <c r="V10" s="45" t="e">
        <f>IF($D10="B",LOOKUP($E10,BV,'Bassins versants'!C$4:C$23),LOOKUP($E10,$A$3:$A$22,H$3:H$22))</f>
        <v>#N/A</v>
      </c>
      <c r="W10" s="45" t="e">
        <f>IF($D10="B",LOOKUP($E10,BV,'Bassins versants'!D$4:D$23),LOOKUP($E10,$A$3:$A$22,I$3:I$22))</f>
        <v>#N/A</v>
      </c>
      <c r="X10" s="45" t="e">
        <f>IF($D10="B",LOOKUP($E10,BV,'Bassins versants'!E$4:E$23),LOOKUP($E10,$A$3:$A$22,J$3:J$22))</f>
        <v>#N/A</v>
      </c>
      <c r="Y10" s="45" t="e">
        <f>IF($D10="B",LOOKUP($E10,BV,'Bassins versants'!F$4:F$23),LOOKUP($E10,$A$3:$A$22,L$3:L$22))</f>
        <v>#N/A</v>
      </c>
      <c r="Z10" s="45" t="e">
        <f>IF($D10="B",LOOKUP($E10,BV,'Bassins versants'!H$4:H$23),LOOKUP($E10,$A$3:$A$22,N$3:N$22))</f>
        <v>#N/A</v>
      </c>
    </row>
    <row r="11" spans="1:26" x14ac:dyDescent="0.2">
      <c r="A11" s="49">
        <v>9</v>
      </c>
      <c r="B11" s="46"/>
      <c r="C11" s="46"/>
      <c r="D11" s="46"/>
      <c r="E11" s="46"/>
      <c r="F11" s="46"/>
      <c r="H11" s="51"/>
      <c r="O11" s="45" t="e">
        <f>IF($B11="B",LOOKUP($C11,BV,'Bassins versants'!B$4:B$23),LOOKUP(Montages!$C11,Montages!$A$3:$A$22,Montages!G$3:G$22))</f>
        <v>#N/A</v>
      </c>
      <c r="P11" s="45" t="e">
        <f>IF($B11="B",LOOKUP($C11,BV,'Bassins versants'!C$4:C$23),LOOKUP(Montages!$C11,Montages!$A$3:$A$22,Montages!H$3:H$22))</f>
        <v>#N/A</v>
      </c>
      <c r="Q11" s="45" t="e">
        <f>IF($B11="B",LOOKUP($C11,BV,'Bassins versants'!D$4:D$23),LOOKUP(Montages!$C11,Montages!$A$3:$A$22,Montages!I$3:I$22))</f>
        <v>#N/A</v>
      </c>
      <c r="R11" s="45" t="e">
        <f>IF($B11="B",LOOKUP($C11,BV,'Bassins versants'!E$4:E$23),LOOKUP(Montages!$C11,Montages!$A$3:$A$22,Montages!J$3:J$22))</f>
        <v>#N/A</v>
      </c>
      <c r="S11" s="45" t="e">
        <f>IF($B11="B",LOOKUP($C11,BV,'Bassins versants'!F$4:F$23),LOOKUP(Montages!$C11,Montages!$A$3:$A$22,Montages!L$3:L$22))</f>
        <v>#N/A</v>
      </c>
      <c r="T11" s="45" t="e">
        <f>IF($B11="B",LOOKUP($C11,BV,'Bassins versants'!H$4:H$23),LOOKUP(Montages!$C11,Montages!$A$3:$A$22,Montages!N$3:N$22))</f>
        <v>#N/A</v>
      </c>
      <c r="U11" s="45" t="e">
        <f>IF($D11="B",LOOKUP($E11,BV,'Bassins versants'!B$4:B$23),LOOKUP($E11,$A$3:$A$22,G$3:G$22))</f>
        <v>#N/A</v>
      </c>
      <c r="V11" s="45" t="e">
        <f>IF($D11="B",LOOKUP($E11,BV,'Bassins versants'!C$4:C$23),LOOKUP($E11,$A$3:$A$22,H$3:H$22))</f>
        <v>#N/A</v>
      </c>
      <c r="W11" s="45" t="e">
        <f>IF($D11="B",LOOKUP($E11,BV,'Bassins versants'!D$4:D$23),LOOKUP($E11,$A$3:$A$22,I$3:I$22))</f>
        <v>#N/A</v>
      </c>
      <c r="X11" s="45" t="e">
        <f>IF($D11="B",LOOKUP($E11,BV,'Bassins versants'!E$4:E$23),LOOKUP($E11,$A$3:$A$22,J$3:J$22))</f>
        <v>#N/A</v>
      </c>
      <c r="Y11" s="45" t="e">
        <f>IF($D11="B",LOOKUP($E11,BV,'Bassins versants'!F$4:F$23),LOOKUP($E11,$A$3:$A$22,L$3:L$22))</f>
        <v>#N/A</v>
      </c>
      <c r="Z11" s="45" t="e">
        <f>IF($D11="B",LOOKUP($E11,BV,'Bassins versants'!H$4:H$23),LOOKUP($E11,$A$3:$A$22,N$3:N$22))</f>
        <v>#N/A</v>
      </c>
    </row>
    <row r="12" spans="1:26" x14ac:dyDescent="0.2">
      <c r="A12" s="49">
        <v>10</v>
      </c>
      <c r="B12" s="46"/>
      <c r="C12" s="46"/>
      <c r="D12" s="46"/>
      <c r="E12" s="46"/>
      <c r="F12" s="46"/>
      <c r="H12" s="51"/>
      <c r="O12" s="45" t="e">
        <f>IF($B12="B",LOOKUP($C12,BV,'Bassins versants'!B$4:B$23),LOOKUP(Montages!$C12,Montages!$A$3:$A$22,Montages!G$3:G$22))</f>
        <v>#N/A</v>
      </c>
      <c r="P12" s="45" t="e">
        <f>IF($B12="B",LOOKUP($C12,BV,'Bassins versants'!C$4:C$23),LOOKUP(Montages!$C12,Montages!$A$3:$A$22,Montages!H$3:H$22))</f>
        <v>#N/A</v>
      </c>
      <c r="Q12" s="45" t="e">
        <f>IF($B12="B",LOOKUP($C12,BV,'Bassins versants'!D$4:D$23),LOOKUP(Montages!$C12,Montages!$A$3:$A$22,Montages!I$3:I$22))</f>
        <v>#N/A</v>
      </c>
      <c r="R12" s="45" t="e">
        <f>IF($B12="B",LOOKUP($C12,BV,'Bassins versants'!E$4:E$23),LOOKUP(Montages!$C12,Montages!$A$3:$A$22,Montages!J$3:J$22))</f>
        <v>#N/A</v>
      </c>
      <c r="S12" s="45" t="e">
        <f>IF($B12="B",LOOKUP($C12,BV,'Bassins versants'!F$4:F$23),LOOKUP(Montages!$C12,Montages!$A$3:$A$22,Montages!L$3:L$22))</f>
        <v>#N/A</v>
      </c>
      <c r="T12" s="45" t="e">
        <f>IF($B12="B",LOOKUP($C12,BV,'Bassins versants'!H$4:H$23),LOOKUP(Montages!$C12,Montages!$A$3:$A$22,Montages!N$3:N$22))</f>
        <v>#N/A</v>
      </c>
      <c r="U12" s="45" t="e">
        <f>IF($D12="B",LOOKUP($E12,BV,'Bassins versants'!B$4:B$23),LOOKUP($E12,$A$3:$A$22,G$3:G$22))</f>
        <v>#N/A</v>
      </c>
      <c r="V12" s="45" t="e">
        <f>IF($D12="B",LOOKUP($E12,BV,'Bassins versants'!C$4:C$23),LOOKUP($E12,$A$3:$A$22,H$3:H$22))</f>
        <v>#N/A</v>
      </c>
      <c r="W12" s="45" t="e">
        <f>IF($D12="B",LOOKUP($E12,BV,'Bassins versants'!D$4:D$23),LOOKUP($E12,$A$3:$A$22,I$3:I$22))</f>
        <v>#N/A</v>
      </c>
      <c r="X12" s="45" t="e">
        <f>IF($D12="B",LOOKUP($E12,BV,'Bassins versants'!E$4:E$23),LOOKUP($E12,$A$3:$A$22,J$3:J$22))</f>
        <v>#N/A</v>
      </c>
      <c r="Y12" s="45" t="e">
        <f>IF($D12="B",LOOKUP($E12,BV,'Bassins versants'!F$4:F$23),LOOKUP($E12,$A$3:$A$22,L$3:L$22))</f>
        <v>#N/A</v>
      </c>
      <c r="Z12" s="45" t="e">
        <f>IF($D12="B",LOOKUP($E12,BV,'Bassins versants'!H$4:H$23),LOOKUP($E12,$A$3:$A$22,N$3:N$22))</f>
        <v>#N/A</v>
      </c>
    </row>
    <row r="13" spans="1:26" x14ac:dyDescent="0.2">
      <c r="A13" s="49">
        <v>11</v>
      </c>
      <c r="B13" s="46"/>
      <c r="C13" s="46"/>
      <c r="D13" s="46"/>
      <c r="E13" s="46"/>
      <c r="F13" s="46"/>
      <c r="H13" s="51"/>
      <c r="O13" s="45" t="e">
        <f>IF($B13="B",LOOKUP($C13,BV,'Bassins versants'!B$4:B$23),LOOKUP(Montages!$C13,Montages!$A$3:$A$22,Montages!G$3:G$22))</f>
        <v>#N/A</v>
      </c>
      <c r="P13" s="45" t="e">
        <f>IF($B13="B",LOOKUP($C13,BV,'Bassins versants'!C$4:C$23),LOOKUP(Montages!$C13,Montages!$A$3:$A$22,Montages!H$3:H$22))</f>
        <v>#N/A</v>
      </c>
      <c r="Q13" s="45" t="e">
        <f>IF($B13="B",LOOKUP($C13,BV,'Bassins versants'!D$4:D$23),LOOKUP(Montages!$C13,Montages!$A$3:$A$22,Montages!I$3:I$22))</f>
        <v>#N/A</v>
      </c>
      <c r="R13" s="45" t="e">
        <f>IF($B13="B",LOOKUP($C13,BV,'Bassins versants'!E$4:E$23),LOOKUP(Montages!$C13,Montages!$A$3:$A$22,Montages!J$3:J$22))</f>
        <v>#N/A</v>
      </c>
      <c r="S13" s="45" t="e">
        <f>IF($B13="B",LOOKUP($C13,BV,'Bassins versants'!F$4:F$23),LOOKUP(Montages!$C13,Montages!$A$3:$A$22,Montages!L$3:L$22))</f>
        <v>#N/A</v>
      </c>
      <c r="T13" s="45" t="e">
        <f>IF($B13="B",LOOKUP($C13,BV,'Bassins versants'!H$4:H$23),LOOKUP(Montages!$C13,Montages!$A$3:$A$22,Montages!N$3:N$22))</f>
        <v>#N/A</v>
      </c>
      <c r="U13" s="45" t="e">
        <f>IF($D13="B",LOOKUP($E13,BV,'Bassins versants'!B$4:B$23),LOOKUP($E13,$A$3:$A$22,G$3:G$22))</f>
        <v>#N/A</v>
      </c>
      <c r="V13" s="45" t="e">
        <f>IF($D13="B",LOOKUP($E13,BV,'Bassins versants'!C$4:C$23),LOOKUP($E13,$A$3:$A$22,H$3:H$22))</f>
        <v>#N/A</v>
      </c>
      <c r="W13" s="45" t="e">
        <f>IF($D13="B",LOOKUP($E13,BV,'Bassins versants'!D$4:D$23),LOOKUP($E13,$A$3:$A$22,I$3:I$22))</f>
        <v>#N/A</v>
      </c>
      <c r="X13" s="45" t="e">
        <f>IF($D13="B",LOOKUP($E13,BV,'Bassins versants'!E$4:E$23),LOOKUP($E13,$A$3:$A$22,J$3:J$22))</f>
        <v>#N/A</v>
      </c>
      <c r="Y13" s="45" t="e">
        <f>IF($D13="B",LOOKUP($E13,BV,'Bassins versants'!F$4:F$23),LOOKUP($E13,$A$3:$A$22,L$3:L$22))</f>
        <v>#N/A</v>
      </c>
      <c r="Z13" s="45" t="e">
        <f>IF($D13="B",LOOKUP($E13,BV,'Bassins versants'!H$4:H$23),LOOKUP($E13,$A$3:$A$22,N$3:N$22))</f>
        <v>#N/A</v>
      </c>
    </row>
    <row r="14" spans="1:26" x14ac:dyDescent="0.2">
      <c r="A14" s="49">
        <v>12</v>
      </c>
      <c r="B14" s="46"/>
      <c r="C14" s="46"/>
      <c r="D14" s="46"/>
      <c r="E14" s="46"/>
      <c r="F14" s="46"/>
      <c r="H14" s="51"/>
      <c r="O14" s="45" t="e">
        <f>IF($B14="B",LOOKUP($C14,BV,'Bassins versants'!B$4:B$23),LOOKUP(Montages!$C14,Montages!$A$3:$A$22,Montages!G$3:G$22))</f>
        <v>#N/A</v>
      </c>
      <c r="P14" s="45" t="e">
        <f>IF($B14="B",LOOKUP($C14,BV,'Bassins versants'!C$4:C$23),LOOKUP(Montages!$C14,Montages!$A$3:$A$22,Montages!H$3:H$22))</f>
        <v>#N/A</v>
      </c>
      <c r="Q14" s="45" t="e">
        <f>IF($B14="B",LOOKUP($C14,BV,'Bassins versants'!D$4:D$23),LOOKUP(Montages!$C14,Montages!$A$3:$A$22,Montages!I$3:I$22))</f>
        <v>#N/A</v>
      </c>
      <c r="R14" s="45" t="e">
        <f>IF($B14="B",LOOKUP($C14,BV,'Bassins versants'!E$4:E$23),LOOKUP(Montages!$C14,Montages!$A$3:$A$22,Montages!J$3:J$22))</f>
        <v>#N/A</v>
      </c>
      <c r="S14" s="45" t="e">
        <f>IF($B14="B",LOOKUP($C14,BV,'Bassins versants'!F$4:F$23),LOOKUP(Montages!$C14,Montages!$A$3:$A$22,Montages!L$3:L$22))</f>
        <v>#N/A</v>
      </c>
      <c r="T14" s="45" t="e">
        <f>IF($B14="B",LOOKUP($C14,BV,'Bassins versants'!H$4:H$23),LOOKUP(Montages!$C14,Montages!$A$3:$A$22,Montages!N$3:N$22))</f>
        <v>#N/A</v>
      </c>
      <c r="U14" s="45" t="e">
        <f>IF($D14="B",LOOKUP($E14,BV,'Bassins versants'!B$4:B$23),LOOKUP($E14,$A$3:$A$22,G$3:G$22))</f>
        <v>#N/A</v>
      </c>
      <c r="V14" s="45" t="e">
        <f>IF($D14="B",LOOKUP($E14,BV,'Bassins versants'!C$4:C$23),LOOKUP($E14,$A$3:$A$22,H$3:H$22))</f>
        <v>#N/A</v>
      </c>
      <c r="W14" s="45" t="e">
        <f>IF($D14="B",LOOKUP($E14,BV,'Bassins versants'!D$4:D$23),LOOKUP($E14,$A$3:$A$22,I$3:I$22))</f>
        <v>#N/A</v>
      </c>
      <c r="X14" s="45" t="e">
        <f>IF($D14="B",LOOKUP($E14,BV,'Bassins versants'!E$4:E$23),LOOKUP($E14,$A$3:$A$22,J$3:J$22))</f>
        <v>#N/A</v>
      </c>
      <c r="Y14" s="45" t="e">
        <f>IF($D14="B",LOOKUP($E14,BV,'Bassins versants'!F$4:F$23),LOOKUP($E14,$A$3:$A$22,L$3:L$22))</f>
        <v>#N/A</v>
      </c>
      <c r="Z14" s="45" t="e">
        <f>IF($D14="B",LOOKUP($E14,BV,'Bassins versants'!H$4:H$23),LOOKUP($E14,$A$3:$A$22,N$3:N$22))</f>
        <v>#N/A</v>
      </c>
    </row>
    <row r="15" spans="1:26" x14ac:dyDescent="0.2">
      <c r="A15" s="49">
        <v>13</v>
      </c>
      <c r="B15" s="46"/>
      <c r="C15" s="46"/>
      <c r="D15" s="46"/>
      <c r="E15" s="46"/>
      <c r="F15" s="46"/>
      <c r="H15" s="51"/>
      <c r="O15" s="45" t="e">
        <f>IF($B15="B",LOOKUP($C15,BV,'Bassins versants'!B$4:B$23),LOOKUP(Montages!$C15,Montages!$A$3:$A$22,Montages!G$3:G$22))</f>
        <v>#N/A</v>
      </c>
      <c r="P15" s="45" t="e">
        <f>IF($B15="B",LOOKUP($C15,BV,'Bassins versants'!C$4:C$23),LOOKUP(Montages!$C15,Montages!$A$3:$A$22,Montages!H$3:H$22))</f>
        <v>#N/A</v>
      </c>
      <c r="Q15" s="45" t="e">
        <f>IF($B15="B",LOOKUP($C15,BV,'Bassins versants'!D$4:D$23),LOOKUP(Montages!$C15,Montages!$A$3:$A$22,Montages!I$3:I$22))</f>
        <v>#N/A</v>
      </c>
      <c r="R15" s="45" t="e">
        <f>IF($B15="B",LOOKUP($C15,BV,'Bassins versants'!E$4:E$23),LOOKUP(Montages!$C15,Montages!$A$3:$A$22,Montages!J$3:J$22))</f>
        <v>#N/A</v>
      </c>
      <c r="S15" s="45" t="e">
        <f>IF($B15="B",LOOKUP($C15,BV,'Bassins versants'!F$4:F$23),LOOKUP(Montages!$C15,Montages!$A$3:$A$22,Montages!L$3:L$22))</f>
        <v>#N/A</v>
      </c>
      <c r="T15" s="45" t="e">
        <f>IF($B15="B",LOOKUP($C15,BV,'Bassins versants'!H$4:H$23),LOOKUP(Montages!$C15,Montages!$A$3:$A$22,Montages!N$3:N$22))</f>
        <v>#N/A</v>
      </c>
      <c r="U15" s="45" t="e">
        <f>IF($D15="B",LOOKUP($E15,BV,'Bassins versants'!B$4:B$23),LOOKUP($E15,$A$3:$A$22,G$3:G$22))</f>
        <v>#N/A</v>
      </c>
      <c r="V15" s="45" t="e">
        <f>IF($D15="B",LOOKUP($E15,BV,'Bassins versants'!C$4:C$23),LOOKUP($E15,$A$3:$A$22,H$3:H$22))</f>
        <v>#N/A</v>
      </c>
      <c r="W15" s="45" t="e">
        <f>IF($D15="B",LOOKUP($E15,BV,'Bassins versants'!D$4:D$23),LOOKUP($E15,$A$3:$A$22,I$3:I$22))</f>
        <v>#N/A</v>
      </c>
      <c r="X15" s="45" t="e">
        <f>IF($D15="B",LOOKUP($E15,BV,'Bassins versants'!E$4:E$23),LOOKUP($E15,$A$3:$A$22,J$3:J$22))</f>
        <v>#N/A</v>
      </c>
      <c r="Y15" s="45" t="e">
        <f>IF($D15="B",LOOKUP($E15,BV,'Bassins versants'!F$4:F$23),LOOKUP($E15,$A$3:$A$22,L$3:L$22))</f>
        <v>#N/A</v>
      </c>
      <c r="Z15" s="45" t="e">
        <f>IF($D15="B",LOOKUP($E15,BV,'Bassins versants'!H$4:H$23),LOOKUP($E15,$A$3:$A$22,N$3:N$22))</f>
        <v>#N/A</v>
      </c>
    </row>
    <row r="16" spans="1:26" x14ac:dyDescent="0.2">
      <c r="A16" s="49">
        <v>14</v>
      </c>
      <c r="B16" s="46"/>
      <c r="C16" s="46"/>
      <c r="D16" s="46"/>
      <c r="E16" s="46"/>
      <c r="F16" s="46"/>
      <c r="H16" s="51"/>
      <c r="O16" s="45" t="e">
        <f>IF($B16="B",LOOKUP($C16,BV,'Bassins versants'!B$4:B$23),LOOKUP(Montages!$C16,Montages!$A$3:$A$22,Montages!G$3:G$22))</f>
        <v>#N/A</v>
      </c>
      <c r="P16" s="45" t="e">
        <f>IF($B16="B",LOOKUP($C16,BV,'Bassins versants'!C$4:C$23),LOOKUP(Montages!$C16,Montages!$A$3:$A$22,Montages!H$3:H$22))</f>
        <v>#N/A</v>
      </c>
      <c r="Q16" s="45" t="e">
        <f>IF($B16="B",LOOKUP($C16,BV,'Bassins versants'!D$4:D$23),LOOKUP(Montages!$C16,Montages!$A$3:$A$22,Montages!I$3:I$22))</f>
        <v>#N/A</v>
      </c>
      <c r="R16" s="45" t="e">
        <f>IF($B16="B",LOOKUP($C16,BV,'Bassins versants'!E$4:E$23),LOOKUP(Montages!$C16,Montages!$A$3:$A$22,Montages!J$3:J$22))</f>
        <v>#N/A</v>
      </c>
      <c r="S16" s="45" t="e">
        <f>IF($B16="B",LOOKUP($C16,BV,'Bassins versants'!F$4:F$23),LOOKUP(Montages!$C16,Montages!$A$3:$A$22,Montages!L$3:L$22))</f>
        <v>#N/A</v>
      </c>
      <c r="T16" s="45" t="e">
        <f>IF($B16="B",LOOKUP($C16,BV,'Bassins versants'!H$4:H$23),LOOKUP(Montages!$C16,Montages!$A$3:$A$22,Montages!N$3:N$22))</f>
        <v>#N/A</v>
      </c>
      <c r="U16" s="45" t="e">
        <f>IF($D16="B",LOOKUP($E16,BV,'Bassins versants'!B$4:B$23),LOOKUP($E16,$A$3:$A$22,G$3:G$22))</f>
        <v>#N/A</v>
      </c>
      <c r="V16" s="45" t="e">
        <f>IF($D16="B",LOOKUP($E16,BV,'Bassins versants'!C$4:C$23),LOOKUP($E16,$A$3:$A$22,H$3:H$22))</f>
        <v>#N/A</v>
      </c>
      <c r="W16" s="45" t="e">
        <f>IF($D16="B",LOOKUP($E16,BV,'Bassins versants'!D$4:D$23),LOOKUP($E16,$A$3:$A$22,I$3:I$22))</f>
        <v>#N/A</v>
      </c>
      <c r="X16" s="45" t="e">
        <f>IF($D16="B",LOOKUP($E16,BV,'Bassins versants'!E$4:E$23),LOOKUP($E16,$A$3:$A$22,J$3:J$22))</f>
        <v>#N/A</v>
      </c>
      <c r="Y16" s="45" t="e">
        <f>IF($D16="B",LOOKUP($E16,BV,'Bassins versants'!F$4:F$23),LOOKUP($E16,$A$3:$A$22,L$3:L$22))</f>
        <v>#N/A</v>
      </c>
      <c r="Z16" s="45" t="e">
        <f>IF($D16="B",LOOKUP($E16,BV,'Bassins versants'!H$4:H$23),LOOKUP($E16,$A$3:$A$22,N$3:N$22))</f>
        <v>#N/A</v>
      </c>
    </row>
    <row r="17" spans="1:26" x14ac:dyDescent="0.2">
      <c r="A17" s="49">
        <v>15</v>
      </c>
      <c r="B17" s="46"/>
      <c r="C17" s="46"/>
      <c r="D17" s="46"/>
      <c r="E17" s="46"/>
      <c r="F17" s="46"/>
      <c r="H17" s="51"/>
      <c r="O17" s="45" t="e">
        <f>IF($B17="B",LOOKUP($C17,BV,'Bassins versants'!B$4:B$23),LOOKUP(Montages!$C17,Montages!$A$3:$A$22,Montages!G$3:G$22))</f>
        <v>#N/A</v>
      </c>
      <c r="P17" s="45" t="e">
        <f>IF($B17="B",LOOKUP($C17,BV,'Bassins versants'!C$4:C$23),LOOKUP(Montages!$C17,Montages!$A$3:$A$22,Montages!H$3:H$22))</f>
        <v>#N/A</v>
      </c>
      <c r="Q17" s="45" t="e">
        <f>IF($B17="B",LOOKUP($C17,BV,'Bassins versants'!D$4:D$23),LOOKUP(Montages!$C17,Montages!$A$3:$A$22,Montages!I$3:I$22))</f>
        <v>#N/A</v>
      </c>
      <c r="R17" s="45" t="e">
        <f>IF($B17="B",LOOKUP($C17,BV,'Bassins versants'!E$4:E$23),LOOKUP(Montages!$C17,Montages!$A$3:$A$22,Montages!J$3:J$22))</f>
        <v>#N/A</v>
      </c>
      <c r="S17" s="45" t="e">
        <f>IF($B17="B",LOOKUP($C17,BV,'Bassins versants'!F$4:F$23),LOOKUP(Montages!$C17,Montages!$A$3:$A$22,Montages!L$3:L$22))</f>
        <v>#N/A</v>
      </c>
      <c r="T17" s="45" t="e">
        <f>IF($B17="B",LOOKUP($C17,BV,'Bassins versants'!H$4:H$23),LOOKUP(Montages!$C17,Montages!$A$3:$A$22,Montages!N$3:N$22))</f>
        <v>#N/A</v>
      </c>
      <c r="U17" s="45" t="e">
        <f>IF($D17="B",LOOKUP($E17,BV,'Bassins versants'!B$4:B$23),LOOKUP($E17,$A$3:$A$22,G$3:G$22))</f>
        <v>#N/A</v>
      </c>
      <c r="V17" s="45" t="e">
        <f>IF($D17="B",LOOKUP($E17,BV,'Bassins versants'!C$4:C$23),LOOKUP($E17,$A$3:$A$22,H$3:H$22))</f>
        <v>#N/A</v>
      </c>
      <c r="W17" s="45" t="e">
        <f>IF($D17="B",LOOKUP($E17,BV,'Bassins versants'!D$4:D$23),LOOKUP($E17,$A$3:$A$22,I$3:I$22))</f>
        <v>#N/A</v>
      </c>
      <c r="X17" s="45" t="e">
        <f>IF($D17="B",LOOKUP($E17,BV,'Bassins versants'!E$4:E$23),LOOKUP($E17,$A$3:$A$22,J$3:J$22))</f>
        <v>#N/A</v>
      </c>
      <c r="Y17" s="45" t="e">
        <f>IF($D17="B",LOOKUP($E17,BV,'Bassins versants'!F$4:F$23),LOOKUP($E17,$A$3:$A$22,L$3:L$22))</f>
        <v>#N/A</v>
      </c>
      <c r="Z17" s="45" t="e">
        <f>IF($D17="B",LOOKUP($E17,BV,'Bassins versants'!H$4:H$23),LOOKUP($E17,$A$3:$A$22,N$3:N$22))</f>
        <v>#N/A</v>
      </c>
    </row>
    <row r="18" spans="1:26" x14ac:dyDescent="0.2">
      <c r="A18" s="49">
        <v>16</v>
      </c>
      <c r="B18" s="46"/>
      <c r="C18" s="46"/>
      <c r="D18" s="46"/>
      <c r="E18" s="46"/>
      <c r="F18" s="46"/>
      <c r="H18" s="51"/>
      <c r="O18" s="45" t="e">
        <f>IF($B18="B",LOOKUP($C18,BV,'Bassins versants'!B$4:B$23),LOOKUP(Montages!$C18,Montages!$A$3:$A$22,Montages!G$3:G$22))</f>
        <v>#N/A</v>
      </c>
      <c r="P18" s="45" t="e">
        <f>IF($B18="B",LOOKUP($C18,BV,'Bassins versants'!C$4:C$23),LOOKUP(Montages!$C18,Montages!$A$3:$A$22,Montages!H$3:H$22))</f>
        <v>#N/A</v>
      </c>
      <c r="Q18" s="45" t="e">
        <f>IF($B18="B",LOOKUP($C18,BV,'Bassins versants'!D$4:D$23),LOOKUP(Montages!$C18,Montages!$A$3:$A$22,Montages!I$3:I$22))</f>
        <v>#N/A</v>
      </c>
      <c r="R18" s="45" t="e">
        <f>IF($B18="B",LOOKUP($C18,BV,'Bassins versants'!E$4:E$23),LOOKUP(Montages!$C18,Montages!$A$3:$A$22,Montages!J$3:J$22))</f>
        <v>#N/A</v>
      </c>
      <c r="S18" s="45" t="e">
        <f>IF($B18="B",LOOKUP($C18,BV,'Bassins versants'!F$4:F$23),LOOKUP(Montages!$C18,Montages!$A$3:$A$22,Montages!L$3:L$22))</f>
        <v>#N/A</v>
      </c>
      <c r="T18" s="45" t="e">
        <f>IF($B18="B",LOOKUP($C18,BV,'Bassins versants'!H$4:H$23),LOOKUP(Montages!$C18,Montages!$A$3:$A$22,Montages!N$3:N$22))</f>
        <v>#N/A</v>
      </c>
      <c r="U18" s="45" t="e">
        <f>IF($D18="B",LOOKUP($E18,BV,'Bassins versants'!B$4:B$23),LOOKUP($E18,$A$3:$A$22,G$3:G$22))</f>
        <v>#N/A</v>
      </c>
      <c r="V18" s="45" t="e">
        <f>IF($D18="B",LOOKUP($E18,BV,'Bassins versants'!C$4:C$23),LOOKUP($E18,$A$3:$A$22,H$3:H$22))</f>
        <v>#N/A</v>
      </c>
      <c r="W18" s="45" t="e">
        <f>IF($D18="B",LOOKUP($E18,BV,'Bassins versants'!D$4:D$23),LOOKUP($E18,$A$3:$A$22,I$3:I$22))</f>
        <v>#N/A</v>
      </c>
      <c r="X18" s="45" t="e">
        <f>IF($D18="B",LOOKUP($E18,BV,'Bassins versants'!E$4:E$23),LOOKUP($E18,$A$3:$A$22,J$3:J$22))</f>
        <v>#N/A</v>
      </c>
      <c r="Y18" s="45" t="e">
        <f>IF($D18="B",LOOKUP($E18,BV,'Bassins versants'!F$4:F$23),LOOKUP($E18,$A$3:$A$22,L$3:L$22))</f>
        <v>#N/A</v>
      </c>
      <c r="Z18" s="45" t="e">
        <f>IF($D18="B",LOOKUP($E18,BV,'Bassins versants'!H$4:H$23),LOOKUP($E18,$A$3:$A$22,N$3:N$22))</f>
        <v>#N/A</v>
      </c>
    </row>
    <row r="19" spans="1:26" x14ac:dyDescent="0.2">
      <c r="A19" s="49">
        <v>17</v>
      </c>
      <c r="B19" s="46"/>
      <c r="C19" s="46"/>
      <c r="D19" s="46"/>
      <c r="E19" s="46"/>
      <c r="F19" s="46"/>
      <c r="H19" s="51"/>
      <c r="O19" s="45" t="e">
        <f>IF($B19="B",LOOKUP($C19,BV,'Bassins versants'!B$4:B$23),LOOKUP(Montages!$C19,Montages!$A$3:$A$22,Montages!G$3:G$22))</f>
        <v>#N/A</v>
      </c>
      <c r="P19" s="45" t="e">
        <f>IF($B19="B",LOOKUP($C19,BV,'Bassins versants'!C$4:C$23),LOOKUP(Montages!$C19,Montages!$A$3:$A$22,Montages!H$3:H$22))</f>
        <v>#N/A</v>
      </c>
      <c r="Q19" s="45" t="e">
        <f>IF($B19="B",LOOKUP($C19,BV,'Bassins versants'!D$4:D$23),LOOKUP(Montages!$C19,Montages!$A$3:$A$22,Montages!I$3:I$22))</f>
        <v>#N/A</v>
      </c>
      <c r="R19" s="45" t="e">
        <f>IF($B19="B",LOOKUP($C19,BV,'Bassins versants'!E$4:E$23),LOOKUP(Montages!$C19,Montages!$A$3:$A$22,Montages!J$3:J$22))</f>
        <v>#N/A</v>
      </c>
      <c r="S19" s="45" t="e">
        <f>IF($B19="B",LOOKUP($C19,BV,'Bassins versants'!F$4:F$23),LOOKUP(Montages!$C19,Montages!$A$3:$A$22,Montages!L$3:L$22))</f>
        <v>#N/A</v>
      </c>
      <c r="T19" s="45" t="e">
        <f>IF($B19="B",LOOKUP($C19,BV,'Bassins versants'!H$4:H$23),LOOKUP(Montages!$C19,Montages!$A$3:$A$22,Montages!N$3:N$22))</f>
        <v>#N/A</v>
      </c>
      <c r="U19" s="45" t="e">
        <f>IF($D19="B",LOOKUP($E19,BV,'Bassins versants'!B$4:B$23),LOOKUP($E19,$A$3:$A$22,G$3:G$22))</f>
        <v>#N/A</v>
      </c>
      <c r="V19" s="45" t="e">
        <f>IF($D19="B",LOOKUP($E19,BV,'Bassins versants'!C$4:C$23),LOOKUP($E19,$A$3:$A$22,H$3:H$22))</f>
        <v>#N/A</v>
      </c>
      <c r="W19" s="45" t="e">
        <f>IF($D19="B",LOOKUP($E19,BV,'Bassins versants'!D$4:D$23),LOOKUP($E19,$A$3:$A$22,I$3:I$22))</f>
        <v>#N/A</v>
      </c>
      <c r="X19" s="45" t="e">
        <f>IF($D19="B",LOOKUP($E19,BV,'Bassins versants'!E$4:E$23),LOOKUP($E19,$A$3:$A$22,J$3:J$22))</f>
        <v>#N/A</v>
      </c>
      <c r="Y19" s="45" t="e">
        <f>IF($D19="B",LOOKUP($E19,BV,'Bassins versants'!F$4:F$23),LOOKUP($E19,$A$3:$A$22,L$3:L$22))</f>
        <v>#N/A</v>
      </c>
      <c r="Z19" s="45" t="e">
        <f>IF($D19="B",LOOKUP($E19,BV,'Bassins versants'!H$4:H$23),LOOKUP($E19,$A$3:$A$22,N$3:N$22))</f>
        <v>#N/A</v>
      </c>
    </row>
    <row r="20" spans="1:26" x14ac:dyDescent="0.2">
      <c r="A20" s="49">
        <v>18</v>
      </c>
      <c r="B20" s="46"/>
      <c r="C20" s="46"/>
      <c r="D20" s="46"/>
      <c r="E20" s="46"/>
      <c r="F20" s="46"/>
      <c r="H20" s="51"/>
      <c r="O20" s="45" t="e">
        <f>IF($B20="B",LOOKUP($C20,BV,'Bassins versants'!B$4:B$23),LOOKUP(Montages!$C20,Montages!$A$3:$A$22,Montages!G$3:G$22))</f>
        <v>#N/A</v>
      </c>
      <c r="P20" s="45" t="e">
        <f>IF($B20="B",LOOKUP($C20,BV,'Bassins versants'!C$4:C$23),LOOKUP(Montages!$C20,Montages!$A$3:$A$22,Montages!H$3:H$22))</f>
        <v>#N/A</v>
      </c>
      <c r="Q20" s="45" t="e">
        <f>IF($B20="B",LOOKUP($C20,BV,'Bassins versants'!D$4:D$23),LOOKUP(Montages!$C20,Montages!$A$3:$A$22,Montages!I$3:I$22))</f>
        <v>#N/A</v>
      </c>
      <c r="R20" s="45" t="e">
        <f>IF($B20="B",LOOKUP($C20,BV,'Bassins versants'!E$4:E$23),LOOKUP(Montages!$C20,Montages!$A$3:$A$22,Montages!J$3:J$22))</f>
        <v>#N/A</v>
      </c>
      <c r="S20" s="45" t="e">
        <f>IF($B20="B",LOOKUP($C20,BV,'Bassins versants'!F$4:F$23),LOOKUP(Montages!$C20,Montages!$A$3:$A$22,Montages!L$3:L$22))</f>
        <v>#N/A</v>
      </c>
      <c r="T20" s="45" t="e">
        <f>IF($B20="B",LOOKUP($C20,BV,'Bassins versants'!H$4:H$23),LOOKUP(Montages!$C20,Montages!$A$3:$A$22,Montages!N$3:N$22))</f>
        <v>#N/A</v>
      </c>
      <c r="U20" s="45" t="e">
        <f>IF($D20="B",LOOKUP($E20,BV,'Bassins versants'!B$4:B$23),LOOKUP($E20,$A$3:$A$22,G$3:G$22))</f>
        <v>#N/A</v>
      </c>
      <c r="V20" s="45" t="e">
        <f>IF($D20="B",LOOKUP($E20,BV,'Bassins versants'!C$4:C$23),LOOKUP($E20,$A$3:$A$22,H$3:H$22))</f>
        <v>#N/A</v>
      </c>
      <c r="W20" s="45" t="e">
        <f>IF($D20="B",LOOKUP($E20,BV,'Bassins versants'!D$4:D$23),LOOKUP($E20,$A$3:$A$22,I$3:I$22))</f>
        <v>#N/A</v>
      </c>
      <c r="X20" s="45" t="e">
        <f>IF($D20="B",LOOKUP($E20,BV,'Bassins versants'!E$4:E$23),LOOKUP($E20,$A$3:$A$22,J$3:J$22))</f>
        <v>#N/A</v>
      </c>
      <c r="Y20" s="45" t="e">
        <f>IF($D20="B",LOOKUP($E20,BV,'Bassins versants'!F$4:F$23),LOOKUP($E20,$A$3:$A$22,L$3:L$22))</f>
        <v>#N/A</v>
      </c>
      <c r="Z20" s="45" t="e">
        <f>IF($D20="B",LOOKUP($E20,BV,'Bassins versants'!H$4:H$23),LOOKUP($E20,$A$3:$A$22,N$3:N$22))</f>
        <v>#N/A</v>
      </c>
    </row>
    <row r="21" spans="1:26" x14ac:dyDescent="0.2">
      <c r="A21" s="49">
        <v>19</v>
      </c>
      <c r="B21" s="46"/>
      <c r="C21" s="46"/>
      <c r="D21" s="46"/>
      <c r="E21" s="46"/>
      <c r="F21" s="46"/>
      <c r="H21" s="51"/>
      <c r="O21" s="45" t="e">
        <f>IF($B21="B",LOOKUP($C21,BV,'Bassins versants'!B$4:B$23),LOOKUP(Montages!$C21,Montages!$A$3:$A$22,Montages!G$3:G$22))</f>
        <v>#N/A</v>
      </c>
      <c r="P21" s="45" t="e">
        <f>IF($B21="B",LOOKUP($C21,BV,'Bassins versants'!C$4:C$23),LOOKUP(Montages!$C21,Montages!$A$3:$A$22,Montages!H$3:H$22))</f>
        <v>#N/A</v>
      </c>
      <c r="Q21" s="45" t="e">
        <f>IF($B21="B",LOOKUP($C21,BV,'Bassins versants'!D$4:D$23),LOOKUP(Montages!$C21,Montages!$A$3:$A$22,Montages!I$3:I$22))</f>
        <v>#N/A</v>
      </c>
      <c r="R21" s="45" t="e">
        <f>IF($B21="B",LOOKUP($C21,BV,'Bassins versants'!E$4:E$23),LOOKUP(Montages!$C21,Montages!$A$3:$A$22,Montages!J$3:J$22))</f>
        <v>#N/A</v>
      </c>
      <c r="S21" s="45" t="e">
        <f>IF($B21="B",LOOKUP($C21,BV,'Bassins versants'!F$4:F$23),LOOKUP(Montages!$C21,Montages!$A$3:$A$22,Montages!L$3:L$22))</f>
        <v>#N/A</v>
      </c>
      <c r="T21" s="45" t="e">
        <f>IF($B21="B",LOOKUP($C21,BV,'Bassins versants'!H$4:H$23),LOOKUP(Montages!$C21,Montages!$A$3:$A$22,Montages!N$3:N$22))</f>
        <v>#N/A</v>
      </c>
      <c r="U21" s="45" t="e">
        <f>IF($D21="B",LOOKUP($E21,BV,'Bassins versants'!B$4:B$23),LOOKUP($E21,$A$3:$A$22,G$3:G$22))</f>
        <v>#N/A</v>
      </c>
      <c r="V21" s="45" t="e">
        <f>IF($D21="B",LOOKUP($E21,BV,'Bassins versants'!C$4:C$23),LOOKUP($E21,$A$3:$A$22,H$3:H$22))</f>
        <v>#N/A</v>
      </c>
      <c r="W21" s="45" t="e">
        <f>IF($D21="B",LOOKUP($E21,BV,'Bassins versants'!D$4:D$23),LOOKUP($E21,$A$3:$A$22,I$3:I$22))</f>
        <v>#N/A</v>
      </c>
      <c r="X21" s="45" t="e">
        <f>IF($D21="B",LOOKUP($E21,BV,'Bassins versants'!E$4:E$23),LOOKUP($E21,$A$3:$A$22,J$3:J$22))</f>
        <v>#N/A</v>
      </c>
      <c r="Y21" s="45" t="e">
        <f>IF($D21="B",LOOKUP($E21,BV,'Bassins versants'!F$4:F$23),LOOKUP($E21,$A$3:$A$22,L$3:L$22))</f>
        <v>#N/A</v>
      </c>
      <c r="Z21" s="45" t="e">
        <f>IF($D21="B",LOOKUP($E21,BV,'Bassins versants'!H$4:H$23),LOOKUP($E21,$A$3:$A$22,N$3:N$22))</f>
        <v>#N/A</v>
      </c>
    </row>
    <row r="22" spans="1:26" x14ac:dyDescent="0.2">
      <c r="A22" s="49">
        <v>20</v>
      </c>
      <c r="B22" s="46"/>
      <c r="C22" s="46"/>
      <c r="D22" s="46"/>
      <c r="E22" s="46"/>
      <c r="F22" s="46"/>
      <c r="H22" s="51"/>
      <c r="O22" s="45" t="e">
        <f>IF($B22="B",LOOKUP($C22,BV,'Bassins versants'!B$4:B$23),LOOKUP(Montages!$C22,Montages!$A$3:$A$22,Montages!G$3:G$22))</f>
        <v>#N/A</v>
      </c>
      <c r="P22" s="45" t="e">
        <f>IF($B22="B",LOOKUP($C22,BV,'Bassins versants'!C$4:C$23),LOOKUP(Montages!$C22,Montages!$A$3:$A$22,Montages!H$3:H$22))</f>
        <v>#N/A</v>
      </c>
      <c r="Q22" s="45" t="e">
        <f>IF($B22="B",LOOKUP($C22,BV,'Bassins versants'!D$4:D$23),LOOKUP(Montages!$C22,Montages!$A$3:$A$22,Montages!I$3:I$22))</f>
        <v>#N/A</v>
      </c>
      <c r="R22" s="45" t="e">
        <f>IF($B22="B",LOOKUP($C22,BV,'Bassins versants'!E$4:E$23),LOOKUP(Montages!$C22,Montages!$A$3:$A$22,Montages!J$3:J$22))</f>
        <v>#N/A</v>
      </c>
      <c r="S22" s="45" t="e">
        <f>IF($B22="B",LOOKUP($C22,BV,'Bassins versants'!F$4:F$23),LOOKUP(Montages!$C22,Montages!$A$3:$A$22,Montages!L$3:L$22))</f>
        <v>#N/A</v>
      </c>
      <c r="T22" s="45" t="e">
        <f>IF($B22="B",LOOKUP($C22,BV,'Bassins versants'!H$4:H$23),LOOKUP(Montages!$C22,Montages!$A$3:$A$22,Montages!N$3:N$22))</f>
        <v>#N/A</v>
      </c>
      <c r="U22" s="45" t="e">
        <f>IF($D22="B",LOOKUP($E22,BV,'Bassins versants'!B$4:B$23),LOOKUP($E22,$A$3:$A$22,G$3:G$22))</f>
        <v>#N/A</v>
      </c>
      <c r="V22" s="45" t="e">
        <f>IF($D22="B",LOOKUP($E22,BV,'Bassins versants'!C$4:C$23),LOOKUP($E22,$A$3:$A$22,H$3:H$22))</f>
        <v>#N/A</v>
      </c>
      <c r="W22" s="45" t="e">
        <f>IF($D22="B",LOOKUP($E22,BV,'Bassins versants'!D$4:D$23),LOOKUP($E22,$A$3:$A$22,I$3:I$22))</f>
        <v>#N/A</v>
      </c>
      <c r="X22" s="45" t="e">
        <f>IF($D22="B",LOOKUP($E22,BV,'Bassins versants'!E$4:E$23),LOOKUP($E22,$A$3:$A$22,J$3:J$22))</f>
        <v>#N/A</v>
      </c>
      <c r="Y22" s="45" t="e">
        <f>IF($D22="B",LOOKUP($E22,BV,'Bassins versants'!F$4:F$23),LOOKUP($E22,$A$3:$A$22,L$3:L$22))</f>
        <v>#N/A</v>
      </c>
      <c r="Z22" s="45" t="e">
        <f>IF($D22="B",LOOKUP($E22,BV,'Bassins versants'!H$4:H$23),LOOKUP($E22,$A$3:$A$22,N$3:N$22))</f>
        <v>#N/A</v>
      </c>
    </row>
    <row r="23" spans="1:26" x14ac:dyDescent="0.2">
      <c r="B23" s="49"/>
    </row>
  </sheetData>
  <mergeCells count="2">
    <mergeCell ref="B1:C1"/>
    <mergeCell ref="D1:E1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13"/>
  <sheetViews>
    <sheetView workbookViewId="0">
      <selection activeCell="A2" sqref="A2"/>
    </sheetView>
  </sheetViews>
  <sheetFormatPr baseColWidth="10" defaultRowHeight="12.75" x14ac:dyDescent="0.2"/>
  <cols>
    <col min="5" max="8" width="7.5703125" customWidth="1"/>
  </cols>
  <sheetData>
    <row r="1" spans="1:8" ht="25.5" x14ac:dyDescent="0.2">
      <c r="A1" s="26" t="s">
        <v>1</v>
      </c>
      <c r="B1" s="27" t="s">
        <v>8</v>
      </c>
      <c r="C1" s="27" t="s">
        <v>2</v>
      </c>
      <c r="D1" s="28" t="s">
        <v>3</v>
      </c>
      <c r="E1" s="7" t="s">
        <v>4</v>
      </c>
      <c r="F1" s="8" t="s">
        <v>5</v>
      </c>
      <c r="G1" s="8" t="s">
        <v>6</v>
      </c>
      <c r="H1" s="9" t="s">
        <v>7</v>
      </c>
    </row>
    <row r="2" spans="1:8" x14ac:dyDescent="0.2">
      <c r="A2" s="29">
        <v>1</v>
      </c>
      <c r="B2" s="30">
        <v>10</v>
      </c>
      <c r="C2" s="30">
        <v>5.9</v>
      </c>
      <c r="D2" s="31">
        <v>-0.59</v>
      </c>
      <c r="E2" s="1">
        <f>(0.5^D2*C2/6.6)^(1/(1+0.287*D2))</f>
        <v>1.4295354555074897</v>
      </c>
      <c r="F2" s="2">
        <f>-0.41*D2/(1+0.287*D2)</f>
        <v>0.29121070942732968</v>
      </c>
      <c r="G2" s="2">
        <f>1/(1+0.287*D2)</f>
        <v>1.2038474965991308</v>
      </c>
      <c r="H2" s="3">
        <f>(0.95+0.507*D2)/(1+0.287*D2)</f>
        <v>0.78354822011147618</v>
      </c>
    </row>
    <row r="3" spans="1:8" x14ac:dyDescent="0.2">
      <c r="A3" s="29">
        <v>1</v>
      </c>
      <c r="B3" s="30">
        <v>5</v>
      </c>
      <c r="C3" s="30">
        <v>5</v>
      </c>
      <c r="D3" s="31">
        <v>-0.61</v>
      </c>
      <c r="E3" s="1">
        <f>(0.5^D3*C3/6.6)^(1/(1+0.287*D3))</f>
        <v>1.1924385841533753</v>
      </c>
      <c r="F3" s="2">
        <f t="shared" ref="F3:F13" si="0">-0.41*D3/(1+0.287*D3)</f>
        <v>0.30317723928090867</v>
      </c>
      <c r="G3" s="2">
        <f>1/(1+0.287*D3)</f>
        <v>1.212224067496636</v>
      </c>
      <c r="H3" s="3">
        <f>(0.95+0.507*D3)/(1+0.287*D3)</f>
        <v>0.77670832676711965</v>
      </c>
    </row>
    <row r="4" spans="1:8" x14ac:dyDescent="0.2">
      <c r="A4" s="29">
        <v>1</v>
      </c>
      <c r="B4" s="30">
        <v>2</v>
      </c>
      <c r="C4" s="30">
        <v>3.7</v>
      </c>
      <c r="D4" s="31">
        <v>-0.62</v>
      </c>
      <c r="E4" s="1">
        <f>(0.5^D4*C4/6.6)^(1/(1+0.287*D4))</f>
        <v>0.83423976300454561</v>
      </c>
      <c r="F4" s="2">
        <f t="shared" si="0"/>
        <v>0.30922317105807356</v>
      </c>
      <c r="G4" s="2">
        <f>1/(1+0.287*D4)</f>
        <v>1.2164562197406514</v>
      </c>
      <c r="H4" s="3">
        <f>(0.95+0.507*D4)/(1+0.287*D4)</f>
        <v>0.77325256064034242</v>
      </c>
    </row>
    <row r="5" spans="1:8" x14ac:dyDescent="0.2">
      <c r="A5" s="29">
        <v>1</v>
      </c>
      <c r="B5" s="30">
        <v>1</v>
      </c>
      <c r="C5" s="30">
        <v>3.1</v>
      </c>
      <c r="D5" s="31">
        <v>-0.64</v>
      </c>
      <c r="E5" s="1">
        <f>(0.5^D5*C5/6.6)^(1/(1+0.287*D5))</f>
        <v>0.68231189469721598</v>
      </c>
      <c r="F5" s="2">
        <f t="shared" si="0"/>
        <v>0.32144257154057226</v>
      </c>
      <c r="G5" s="2">
        <f>1/(1+0.287*D5)</f>
        <v>1.2250098000784007</v>
      </c>
      <c r="H5" s="3">
        <f>(0.95+0.507*D5)/(1+0.287*D5)</f>
        <v>0.76626813014504103</v>
      </c>
    </row>
    <row r="6" spans="1:8" x14ac:dyDescent="0.2">
      <c r="A6" s="29">
        <v>2</v>
      </c>
      <c r="B6" s="30">
        <v>10</v>
      </c>
      <c r="C6" s="30">
        <v>6.7</v>
      </c>
      <c r="D6" s="31">
        <v>-0.55000000000000004</v>
      </c>
      <c r="E6" s="1">
        <f t="shared" ref="E6:E13" si="1">(0.5^D6*C6/6.6)^(1/(1+0.287*D6))</f>
        <v>1.6008652014696492</v>
      </c>
      <c r="F6" s="2">
        <f t="shared" si="0"/>
        <v>0.26776702487680343</v>
      </c>
      <c r="G6" s="2">
        <f t="shared" ref="G6:G13" si="2">1/(1+0.287*D6)</f>
        <v>1.1874369174137624</v>
      </c>
      <c r="H6" s="3">
        <f t="shared" ref="H6:H13" si="3">(0.95+0.507*D6)/(1+0.287*D6)</f>
        <v>0.79694828712224652</v>
      </c>
    </row>
    <row r="7" spans="1:8" x14ac:dyDescent="0.2">
      <c r="A7" s="29">
        <v>2</v>
      </c>
      <c r="B7" s="30">
        <v>5</v>
      </c>
      <c r="C7" s="30">
        <v>5.5</v>
      </c>
      <c r="D7" s="31">
        <v>-0.56999999999999995</v>
      </c>
      <c r="E7" s="1">
        <f t="shared" si="1"/>
        <v>1.2896715896753097</v>
      </c>
      <c r="F7" s="2">
        <f t="shared" si="0"/>
        <v>0.2794084240982293</v>
      </c>
      <c r="G7" s="2">
        <f t="shared" si="2"/>
        <v>1.1955858968687605</v>
      </c>
      <c r="H7" s="3">
        <f t="shared" si="3"/>
        <v>0.79029423368921936</v>
      </c>
    </row>
    <row r="8" spans="1:8" x14ac:dyDescent="0.2">
      <c r="A8" s="29">
        <v>2</v>
      </c>
      <c r="B8" s="30">
        <v>2</v>
      </c>
      <c r="C8" s="30">
        <v>4.5999999999999996</v>
      </c>
      <c r="D8" s="31">
        <v>-0.62</v>
      </c>
      <c r="E8" s="1">
        <f t="shared" si="1"/>
        <v>1.0872120352938566</v>
      </c>
      <c r="F8" s="2">
        <f t="shared" si="0"/>
        <v>0.30922317105807356</v>
      </c>
      <c r="G8" s="2">
        <f t="shared" si="2"/>
        <v>1.2164562197406514</v>
      </c>
      <c r="H8" s="3">
        <f t="shared" si="3"/>
        <v>0.77325256064034242</v>
      </c>
    </row>
    <row r="9" spans="1:8" x14ac:dyDescent="0.2">
      <c r="A9" s="29">
        <v>2</v>
      </c>
      <c r="B9" s="30">
        <v>1</v>
      </c>
      <c r="C9" s="30">
        <v>3.5</v>
      </c>
      <c r="D9" s="31">
        <v>-0.62</v>
      </c>
      <c r="E9" s="1">
        <f t="shared" si="1"/>
        <v>0.77971038978750551</v>
      </c>
      <c r="F9" s="2">
        <f t="shared" si="0"/>
        <v>0.30922317105807356</v>
      </c>
      <c r="G9" s="2">
        <f t="shared" si="2"/>
        <v>1.2164562197406514</v>
      </c>
      <c r="H9" s="3">
        <f t="shared" si="3"/>
        <v>0.77325256064034242</v>
      </c>
    </row>
    <row r="10" spans="1:8" x14ac:dyDescent="0.2">
      <c r="A10" s="29">
        <v>3</v>
      </c>
      <c r="B10" s="30">
        <v>10</v>
      </c>
      <c r="C10" s="30">
        <v>6.1</v>
      </c>
      <c r="D10" s="31">
        <v>-0.44</v>
      </c>
      <c r="E10" s="1">
        <f t="shared" si="1"/>
        <v>1.2955009467355354</v>
      </c>
      <c r="F10" s="2">
        <f t="shared" si="0"/>
        <v>0.20647346976147962</v>
      </c>
      <c r="G10" s="2">
        <f t="shared" si="2"/>
        <v>1.1445314288330357</v>
      </c>
      <c r="H10" s="3">
        <f t="shared" si="3"/>
        <v>0.83198278624731037</v>
      </c>
    </row>
    <row r="11" spans="1:8" x14ac:dyDescent="0.2">
      <c r="A11" s="29">
        <v>3</v>
      </c>
      <c r="B11" s="30">
        <v>5</v>
      </c>
      <c r="C11" s="30">
        <v>5.9</v>
      </c>
      <c r="D11" s="31">
        <v>-0.51</v>
      </c>
      <c r="E11" s="1">
        <f t="shared" si="1"/>
        <v>1.3268105458128108</v>
      </c>
      <c r="F11" s="2">
        <f t="shared" si="0"/>
        <v>0.24495390274474887</v>
      </c>
      <c r="G11" s="2">
        <f t="shared" si="2"/>
        <v>1.1714677319213243</v>
      </c>
      <c r="H11" s="3">
        <f t="shared" si="3"/>
        <v>0.80998793388236123</v>
      </c>
    </row>
    <row r="12" spans="1:8" x14ac:dyDescent="0.2">
      <c r="A12" s="29">
        <v>3</v>
      </c>
      <c r="B12" s="30">
        <v>2</v>
      </c>
      <c r="C12" s="30">
        <v>5</v>
      </c>
      <c r="D12" s="31">
        <v>-0.54</v>
      </c>
      <c r="E12" s="1">
        <f t="shared" si="1"/>
        <v>1.1211971358401374</v>
      </c>
      <c r="F12" s="2">
        <f t="shared" si="0"/>
        <v>0.26200563300276919</v>
      </c>
      <c r="G12" s="2">
        <f t="shared" si="2"/>
        <v>1.1834039431019385</v>
      </c>
      <c r="H12" s="3">
        <f t="shared" si="3"/>
        <v>0.80024141440439267</v>
      </c>
    </row>
    <row r="13" spans="1:8" x14ac:dyDescent="0.2">
      <c r="A13" s="32">
        <v>3</v>
      </c>
      <c r="B13" s="33">
        <v>1</v>
      </c>
      <c r="C13" s="33">
        <v>3.8</v>
      </c>
      <c r="D13" s="34">
        <v>-0.53</v>
      </c>
      <c r="E13" s="4">
        <f t="shared" si="1"/>
        <v>0.80425769844974948</v>
      </c>
      <c r="F13" s="5">
        <f t="shared" si="0"/>
        <v>0.25628324428876387</v>
      </c>
      <c r="G13" s="5">
        <f t="shared" si="2"/>
        <v>1.1793982710021347</v>
      </c>
      <c r="H13" s="6">
        <f t="shared" si="3"/>
        <v>0.80351224805104426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6"/>
  <sheetViews>
    <sheetView workbookViewId="0">
      <selection activeCell="A3" sqref="A3"/>
    </sheetView>
  </sheetViews>
  <sheetFormatPr baseColWidth="10" defaultRowHeight="12.75" x14ac:dyDescent="0.2"/>
  <cols>
    <col min="1" max="1" width="126.5703125" customWidth="1"/>
  </cols>
  <sheetData>
    <row r="1" spans="1:1" x14ac:dyDescent="0.2">
      <c r="A1" s="54" t="s">
        <v>325</v>
      </c>
    </row>
    <row r="2" spans="1:1" x14ac:dyDescent="0.2">
      <c r="A2" s="54" t="s">
        <v>326</v>
      </c>
    </row>
    <row r="3" spans="1:1" x14ac:dyDescent="0.2">
      <c r="A3" s="55" t="s">
        <v>41</v>
      </c>
    </row>
    <row r="4" spans="1:1" x14ac:dyDescent="0.2">
      <c r="A4" s="55" t="s">
        <v>42</v>
      </c>
    </row>
    <row r="5" spans="1:1" ht="76.5" x14ac:dyDescent="0.2">
      <c r="A5" s="56" t="s">
        <v>323</v>
      </c>
    </row>
    <row r="6" spans="1:1" ht="165.75" x14ac:dyDescent="0.2">
      <c r="A6" s="57" t="s">
        <v>324</v>
      </c>
    </row>
    <row r="8" spans="1:1" ht="15" x14ac:dyDescent="0.3">
      <c r="A8" s="58" t="s">
        <v>43</v>
      </c>
    </row>
    <row r="9" spans="1:1" ht="15" x14ac:dyDescent="0.3">
      <c r="A9" s="58" t="s">
        <v>44</v>
      </c>
    </row>
    <row r="10" spans="1:1" x14ac:dyDescent="0.2">
      <c r="A10" s="59"/>
    </row>
    <row r="11" spans="1:1" ht="15" x14ac:dyDescent="0.3">
      <c r="A11" s="58" t="s">
        <v>45</v>
      </c>
    </row>
    <row r="12" spans="1:1" ht="15" x14ac:dyDescent="0.3">
      <c r="A12" s="58" t="s">
        <v>46</v>
      </c>
    </row>
    <row r="13" spans="1:1" ht="15" x14ac:dyDescent="0.3">
      <c r="A13" s="58" t="s">
        <v>47</v>
      </c>
    </row>
    <row r="14" spans="1:1" ht="15" x14ac:dyDescent="0.3">
      <c r="A14" s="58" t="s">
        <v>48</v>
      </c>
    </row>
    <row r="15" spans="1:1" x14ac:dyDescent="0.2">
      <c r="A15" s="59"/>
    </row>
    <row r="16" spans="1:1" ht="15" x14ac:dyDescent="0.3">
      <c r="A16" s="58" t="s">
        <v>49</v>
      </c>
    </row>
    <row r="17" spans="1:1" x14ac:dyDescent="0.2">
      <c r="A17" s="59"/>
    </row>
    <row r="18" spans="1:1" ht="15" x14ac:dyDescent="0.3">
      <c r="A18" s="58" t="s">
        <v>50</v>
      </c>
    </row>
    <row r="19" spans="1:1" ht="15" x14ac:dyDescent="0.3">
      <c r="A19" s="58" t="s">
        <v>51</v>
      </c>
    </row>
    <row r="20" spans="1:1" ht="15" x14ac:dyDescent="0.3">
      <c r="A20" s="58" t="s">
        <v>52</v>
      </c>
    </row>
    <row r="21" spans="1:1" ht="15" x14ac:dyDescent="0.3">
      <c r="A21" s="58" t="s">
        <v>53</v>
      </c>
    </row>
    <row r="22" spans="1:1" ht="15" x14ac:dyDescent="0.3">
      <c r="A22" s="58" t="s">
        <v>54</v>
      </c>
    </row>
    <row r="23" spans="1:1" ht="15" x14ac:dyDescent="0.3">
      <c r="A23" s="58" t="s">
        <v>55</v>
      </c>
    </row>
    <row r="24" spans="1:1" ht="15" x14ac:dyDescent="0.3">
      <c r="A24" s="58" t="s">
        <v>56</v>
      </c>
    </row>
    <row r="25" spans="1:1" ht="15" x14ac:dyDescent="0.3">
      <c r="A25" s="58" t="s">
        <v>57</v>
      </c>
    </row>
    <row r="26" spans="1:1" ht="15" x14ac:dyDescent="0.3">
      <c r="A26" s="58" t="s">
        <v>58</v>
      </c>
    </row>
    <row r="27" spans="1:1" x14ac:dyDescent="0.2">
      <c r="A27" s="59"/>
    </row>
    <row r="28" spans="1:1" ht="15" x14ac:dyDescent="0.3">
      <c r="A28" s="58" t="s">
        <v>59</v>
      </c>
    </row>
    <row r="29" spans="1:1" ht="15" x14ac:dyDescent="0.3">
      <c r="A29" s="58" t="s">
        <v>60</v>
      </c>
    </row>
    <row r="30" spans="1:1" ht="15" x14ac:dyDescent="0.3">
      <c r="A30" s="58" t="s">
        <v>61</v>
      </c>
    </row>
    <row r="31" spans="1:1" ht="15" x14ac:dyDescent="0.3">
      <c r="A31" s="58" t="s">
        <v>62</v>
      </c>
    </row>
    <row r="32" spans="1:1" ht="15" x14ac:dyDescent="0.3">
      <c r="A32" s="58" t="s">
        <v>63</v>
      </c>
    </row>
    <row r="33" spans="1:1" ht="15" x14ac:dyDescent="0.3">
      <c r="A33" s="58" t="s">
        <v>64</v>
      </c>
    </row>
    <row r="34" spans="1:1" x14ac:dyDescent="0.2">
      <c r="A34" s="59"/>
    </row>
    <row r="35" spans="1:1" ht="15" x14ac:dyDescent="0.3">
      <c r="A35" s="58" t="s">
        <v>65</v>
      </c>
    </row>
    <row r="36" spans="1:1" ht="15" x14ac:dyDescent="0.3">
      <c r="A36" s="58" t="s">
        <v>66</v>
      </c>
    </row>
    <row r="37" spans="1:1" ht="15" x14ac:dyDescent="0.3">
      <c r="A37" s="58" t="s">
        <v>67</v>
      </c>
    </row>
    <row r="38" spans="1:1" ht="15" x14ac:dyDescent="0.3">
      <c r="A38" s="58" t="s">
        <v>68</v>
      </c>
    </row>
    <row r="39" spans="1:1" x14ac:dyDescent="0.2">
      <c r="A39" s="59"/>
    </row>
    <row r="40" spans="1:1" ht="15" x14ac:dyDescent="0.3">
      <c r="A40" s="58" t="s">
        <v>69</v>
      </c>
    </row>
    <row r="41" spans="1:1" ht="15" x14ac:dyDescent="0.3">
      <c r="A41" s="58" t="s">
        <v>70</v>
      </c>
    </row>
    <row r="42" spans="1:1" ht="15" x14ac:dyDescent="0.3">
      <c r="A42" s="58" t="s">
        <v>71</v>
      </c>
    </row>
    <row r="43" spans="1:1" ht="15" x14ac:dyDescent="0.3">
      <c r="A43" s="58" t="s">
        <v>72</v>
      </c>
    </row>
    <row r="44" spans="1:1" ht="15" x14ac:dyDescent="0.3">
      <c r="A44" s="58" t="s">
        <v>73</v>
      </c>
    </row>
    <row r="45" spans="1:1" x14ac:dyDescent="0.2">
      <c r="A45" s="59"/>
    </row>
    <row r="46" spans="1:1" ht="15" x14ac:dyDescent="0.3">
      <c r="A46" s="58" t="s">
        <v>74</v>
      </c>
    </row>
    <row r="47" spans="1:1" ht="15" x14ac:dyDescent="0.3">
      <c r="A47" s="58" t="s">
        <v>75</v>
      </c>
    </row>
    <row r="48" spans="1:1" ht="15" x14ac:dyDescent="0.3">
      <c r="A48" s="58" t="s">
        <v>76</v>
      </c>
    </row>
    <row r="49" spans="1:1" x14ac:dyDescent="0.2">
      <c r="A49" s="59"/>
    </row>
    <row r="50" spans="1:1" ht="15" x14ac:dyDescent="0.3">
      <c r="A50" s="58" t="s">
        <v>77</v>
      </c>
    </row>
    <row r="51" spans="1:1" ht="15" x14ac:dyDescent="0.3">
      <c r="A51" s="58" t="s">
        <v>78</v>
      </c>
    </row>
    <row r="52" spans="1:1" ht="15" x14ac:dyDescent="0.3">
      <c r="A52" s="58" t="s">
        <v>79</v>
      </c>
    </row>
    <row r="53" spans="1:1" ht="15" x14ac:dyDescent="0.3">
      <c r="A53" s="58" t="s">
        <v>80</v>
      </c>
    </row>
    <row r="54" spans="1:1" ht="15" x14ac:dyDescent="0.3">
      <c r="A54" s="58" t="s">
        <v>81</v>
      </c>
    </row>
    <row r="55" spans="1:1" ht="15" x14ac:dyDescent="0.3">
      <c r="A55" s="58" t="s">
        <v>82</v>
      </c>
    </row>
    <row r="56" spans="1:1" x14ac:dyDescent="0.2">
      <c r="A56" s="59"/>
    </row>
    <row r="57" spans="1:1" ht="15" x14ac:dyDescent="0.3">
      <c r="A57" s="58" t="s">
        <v>83</v>
      </c>
    </row>
    <row r="58" spans="1:1" ht="15" x14ac:dyDescent="0.3">
      <c r="A58" s="58" t="s">
        <v>84</v>
      </c>
    </row>
    <row r="59" spans="1:1" ht="15" x14ac:dyDescent="0.3">
      <c r="A59" s="58" t="s">
        <v>85</v>
      </c>
    </row>
    <row r="60" spans="1:1" ht="15" x14ac:dyDescent="0.3">
      <c r="A60" s="58" t="s">
        <v>86</v>
      </c>
    </row>
    <row r="61" spans="1:1" ht="15" x14ac:dyDescent="0.3">
      <c r="A61" s="58" t="s">
        <v>87</v>
      </c>
    </row>
    <row r="62" spans="1:1" x14ac:dyDescent="0.2">
      <c r="A62" s="59"/>
    </row>
    <row r="63" spans="1:1" ht="15" x14ac:dyDescent="0.3">
      <c r="A63" s="58" t="s">
        <v>88</v>
      </c>
    </row>
    <row r="64" spans="1:1" ht="15" x14ac:dyDescent="0.3">
      <c r="A64" s="58" t="s">
        <v>89</v>
      </c>
    </row>
    <row r="65" spans="1:1" x14ac:dyDescent="0.2">
      <c r="A65" s="59"/>
    </row>
    <row r="66" spans="1:1" ht="15" x14ac:dyDescent="0.3">
      <c r="A66" s="58" t="s">
        <v>43</v>
      </c>
    </row>
    <row r="67" spans="1:1" ht="15" x14ac:dyDescent="0.3">
      <c r="A67" s="58" t="s">
        <v>90</v>
      </c>
    </row>
    <row r="68" spans="1:1" x14ac:dyDescent="0.2">
      <c r="A68" s="59"/>
    </row>
    <row r="69" spans="1:1" ht="15" x14ac:dyDescent="0.3">
      <c r="A69" s="58" t="s">
        <v>91</v>
      </c>
    </row>
    <row r="70" spans="1:1" ht="15" x14ac:dyDescent="0.3">
      <c r="A70" s="58" t="s">
        <v>92</v>
      </c>
    </row>
    <row r="71" spans="1:1" ht="15" x14ac:dyDescent="0.3">
      <c r="A71" s="58" t="s">
        <v>93</v>
      </c>
    </row>
    <row r="72" spans="1:1" ht="15" x14ac:dyDescent="0.3">
      <c r="A72" s="58" t="s">
        <v>94</v>
      </c>
    </row>
    <row r="73" spans="1:1" ht="15" x14ac:dyDescent="0.3">
      <c r="A73" s="58" t="s">
        <v>95</v>
      </c>
    </row>
    <row r="74" spans="1:1" ht="15" x14ac:dyDescent="0.3">
      <c r="A74" s="58" t="s">
        <v>96</v>
      </c>
    </row>
    <row r="75" spans="1:1" ht="15" x14ac:dyDescent="0.3">
      <c r="A75" s="58" t="s">
        <v>97</v>
      </c>
    </row>
    <row r="76" spans="1:1" ht="15" x14ac:dyDescent="0.3">
      <c r="A76" s="58" t="s">
        <v>98</v>
      </c>
    </row>
    <row r="77" spans="1:1" ht="15" x14ac:dyDescent="0.3">
      <c r="A77" s="58" t="s">
        <v>99</v>
      </c>
    </row>
    <row r="78" spans="1:1" x14ac:dyDescent="0.2">
      <c r="A78" s="59"/>
    </row>
    <row r="79" spans="1:1" ht="15" x14ac:dyDescent="0.3">
      <c r="A79" s="58" t="s">
        <v>100</v>
      </c>
    </row>
    <row r="80" spans="1:1" ht="15" x14ac:dyDescent="0.3">
      <c r="A80" s="58" t="s">
        <v>101</v>
      </c>
    </row>
    <row r="81" spans="1:1" ht="15" x14ac:dyDescent="0.3">
      <c r="A81" s="58" t="s">
        <v>102</v>
      </c>
    </row>
    <row r="82" spans="1:1" ht="15" x14ac:dyDescent="0.3">
      <c r="A82" s="58" t="s">
        <v>103</v>
      </c>
    </row>
    <row r="83" spans="1:1" ht="15" x14ac:dyDescent="0.3">
      <c r="A83" s="58" t="s">
        <v>104</v>
      </c>
    </row>
    <row r="84" spans="1:1" ht="15" x14ac:dyDescent="0.3">
      <c r="A84" s="58" t="s">
        <v>105</v>
      </c>
    </row>
    <row r="85" spans="1:1" x14ac:dyDescent="0.2">
      <c r="A85" s="59"/>
    </row>
    <row r="86" spans="1:1" ht="15" x14ac:dyDescent="0.3">
      <c r="A86" s="58" t="s">
        <v>106</v>
      </c>
    </row>
    <row r="87" spans="1:1" ht="15" x14ac:dyDescent="0.3">
      <c r="A87" s="58" t="s">
        <v>107</v>
      </c>
    </row>
    <row r="88" spans="1:1" ht="15" x14ac:dyDescent="0.3">
      <c r="A88" s="58" t="s">
        <v>108</v>
      </c>
    </row>
    <row r="89" spans="1:1" ht="15" x14ac:dyDescent="0.3">
      <c r="A89" s="58" t="s">
        <v>109</v>
      </c>
    </row>
    <row r="90" spans="1:1" ht="15" x14ac:dyDescent="0.3">
      <c r="A90" s="58" t="s">
        <v>110</v>
      </c>
    </row>
    <row r="91" spans="1:1" ht="15" x14ac:dyDescent="0.3">
      <c r="A91" s="58" t="s">
        <v>111</v>
      </c>
    </row>
    <row r="92" spans="1:1" ht="15" x14ac:dyDescent="0.3">
      <c r="A92" s="58" t="s">
        <v>112</v>
      </c>
    </row>
    <row r="93" spans="1:1" x14ac:dyDescent="0.2">
      <c r="A93" s="59"/>
    </row>
    <row r="94" spans="1:1" ht="15" x14ac:dyDescent="0.3">
      <c r="A94" s="58" t="s">
        <v>113</v>
      </c>
    </row>
    <row r="95" spans="1:1" ht="15" x14ac:dyDescent="0.3">
      <c r="A95" s="58" t="s">
        <v>114</v>
      </c>
    </row>
    <row r="96" spans="1:1" x14ac:dyDescent="0.2">
      <c r="A96" s="59"/>
    </row>
    <row r="97" spans="1:1" ht="15" x14ac:dyDescent="0.3">
      <c r="A97" s="58" t="s">
        <v>115</v>
      </c>
    </row>
    <row r="98" spans="1:1" ht="15" x14ac:dyDescent="0.3">
      <c r="A98" s="58" t="s">
        <v>116</v>
      </c>
    </row>
    <row r="99" spans="1:1" ht="15" x14ac:dyDescent="0.3">
      <c r="A99" s="58" t="s">
        <v>117</v>
      </c>
    </row>
    <row r="100" spans="1:1" ht="15" x14ac:dyDescent="0.3">
      <c r="A100" s="58" t="s">
        <v>118</v>
      </c>
    </row>
    <row r="101" spans="1:1" x14ac:dyDescent="0.2">
      <c r="A101" s="59"/>
    </row>
    <row r="102" spans="1:1" ht="15" x14ac:dyDescent="0.3">
      <c r="A102" s="58" t="s">
        <v>119</v>
      </c>
    </row>
    <row r="103" spans="1:1" ht="15" x14ac:dyDescent="0.3">
      <c r="A103" s="58" t="s">
        <v>120</v>
      </c>
    </row>
    <row r="104" spans="1:1" x14ac:dyDescent="0.2">
      <c r="A104" s="59"/>
    </row>
    <row r="105" spans="1:1" ht="15" x14ac:dyDescent="0.3">
      <c r="A105" s="58" t="s">
        <v>121</v>
      </c>
    </row>
    <row r="106" spans="1:1" ht="15" x14ac:dyDescent="0.3">
      <c r="A106" s="58" t="s">
        <v>122</v>
      </c>
    </row>
    <row r="107" spans="1:1" ht="15" x14ac:dyDescent="0.3">
      <c r="A107" s="58" t="s">
        <v>123</v>
      </c>
    </row>
    <row r="108" spans="1:1" ht="15" x14ac:dyDescent="0.3">
      <c r="A108" s="58" t="s">
        <v>124</v>
      </c>
    </row>
    <row r="109" spans="1:1" x14ac:dyDescent="0.2">
      <c r="A109" s="59"/>
    </row>
    <row r="110" spans="1:1" ht="15" x14ac:dyDescent="0.3">
      <c r="A110" s="58" t="s">
        <v>125</v>
      </c>
    </row>
    <row r="111" spans="1:1" ht="15" x14ac:dyDescent="0.3">
      <c r="A111" s="58" t="s">
        <v>126</v>
      </c>
    </row>
    <row r="112" spans="1:1" ht="15" x14ac:dyDescent="0.3">
      <c r="A112" s="58" t="s">
        <v>127</v>
      </c>
    </row>
    <row r="113" spans="1:1" ht="15" x14ac:dyDescent="0.3">
      <c r="A113" s="58" t="s">
        <v>128</v>
      </c>
    </row>
    <row r="114" spans="1:1" ht="15" x14ac:dyDescent="0.3">
      <c r="A114" s="58" t="s">
        <v>129</v>
      </c>
    </row>
    <row r="115" spans="1:1" ht="15" x14ac:dyDescent="0.3">
      <c r="A115" s="58" t="s">
        <v>130</v>
      </c>
    </row>
    <row r="116" spans="1:1" ht="15" x14ac:dyDescent="0.3">
      <c r="A116" s="58" t="s">
        <v>131</v>
      </c>
    </row>
    <row r="117" spans="1:1" ht="15" x14ac:dyDescent="0.3">
      <c r="A117" s="58" t="s">
        <v>132</v>
      </c>
    </row>
    <row r="118" spans="1:1" ht="15" x14ac:dyDescent="0.3">
      <c r="A118" s="58" t="s">
        <v>133</v>
      </c>
    </row>
    <row r="119" spans="1:1" ht="15" x14ac:dyDescent="0.3">
      <c r="A119" s="58" t="s">
        <v>134</v>
      </c>
    </row>
    <row r="120" spans="1:1" x14ac:dyDescent="0.2">
      <c r="A120" s="59"/>
    </row>
    <row r="121" spans="1:1" ht="15" x14ac:dyDescent="0.3">
      <c r="A121" s="58" t="s">
        <v>135</v>
      </c>
    </row>
    <row r="122" spans="1:1" ht="15" x14ac:dyDescent="0.3">
      <c r="A122" s="58" t="s">
        <v>136</v>
      </c>
    </row>
    <row r="123" spans="1:1" ht="15" x14ac:dyDescent="0.3">
      <c r="A123" s="58" t="s">
        <v>137</v>
      </c>
    </row>
    <row r="124" spans="1:1" ht="15" x14ac:dyDescent="0.3">
      <c r="A124" s="58" t="s">
        <v>138</v>
      </c>
    </row>
    <row r="125" spans="1:1" ht="15" x14ac:dyDescent="0.3">
      <c r="A125" s="58" t="s">
        <v>139</v>
      </c>
    </row>
    <row r="126" spans="1:1" ht="15" x14ac:dyDescent="0.3">
      <c r="A126" s="58" t="s">
        <v>140</v>
      </c>
    </row>
    <row r="127" spans="1:1" ht="15" x14ac:dyDescent="0.3">
      <c r="A127" s="58" t="s">
        <v>141</v>
      </c>
    </row>
    <row r="128" spans="1:1" ht="15" x14ac:dyDescent="0.3">
      <c r="A128" s="58" t="s">
        <v>142</v>
      </c>
    </row>
    <row r="129" spans="1:1" ht="15" x14ac:dyDescent="0.3">
      <c r="A129" s="58" t="s">
        <v>143</v>
      </c>
    </row>
    <row r="130" spans="1:1" x14ac:dyDescent="0.2">
      <c r="A130" s="59"/>
    </row>
    <row r="131" spans="1:1" ht="15" x14ac:dyDescent="0.3">
      <c r="A131" s="58" t="s">
        <v>144</v>
      </c>
    </row>
    <row r="132" spans="1:1" ht="15" x14ac:dyDescent="0.3">
      <c r="A132" s="58" t="s">
        <v>145</v>
      </c>
    </row>
    <row r="133" spans="1:1" ht="15" x14ac:dyDescent="0.3">
      <c r="A133" s="58" t="s">
        <v>146</v>
      </c>
    </row>
    <row r="134" spans="1:1" ht="15" x14ac:dyDescent="0.3">
      <c r="A134" s="58" t="s">
        <v>147</v>
      </c>
    </row>
    <row r="135" spans="1:1" x14ac:dyDescent="0.2">
      <c r="A135" s="59"/>
    </row>
    <row r="136" spans="1:1" ht="15" x14ac:dyDescent="0.3">
      <c r="A136" s="58" t="s">
        <v>148</v>
      </c>
    </row>
    <row r="137" spans="1:1" ht="15" x14ac:dyDescent="0.3">
      <c r="A137" s="58" t="s">
        <v>149</v>
      </c>
    </row>
    <row r="138" spans="1:1" ht="15" x14ac:dyDescent="0.3">
      <c r="A138" s="58" t="s">
        <v>150</v>
      </c>
    </row>
    <row r="139" spans="1:1" ht="15" x14ac:dyDescent="0.3">
      <c r="A139" s="58" t="s">
        <v>151</v>
      </c>
    </row>
    <row r="140" spans="1:1" x14ac:dyDescent="0.2">
      <c r="A140" s="59"/>
    </row>
    <row r="141" spans="1:1" ht="15" x14ac:dyDescent="0.3">
      <c r="A141" s="58" t="s">
        <v>152</v>
      </c>
    </row>
    <row r="142" spans="1:1" ht="15" x14ac:dyDescent="0.3">
      <c r="A142" s="58" t="s">
        <v>153</v>
      </c>
    </row>
    <row r="143" spans="1:1" ht="15" x14ac:dyDescent="0.3">
      <c r="A143" s="58" t="s">
        <v>154</v>
      </c>
    </row>
    <row r="144" spans="1:1" x14ac:dyDescent="0.2">
      <c r="A144" s="59"/>
    </row>
    <row r="145" spans="1:1" ht="15" x14ac:dyDescent="0.3">
      <c r="A145" s="58" t="s">
        <v>155</v>
      </c>
    </row>
    <row r="146" spans="1:1" ht="15" x14ac:dyDescent="0.3">
      <c r="A146" s="58" t="s">
        <v>156</v>
      </c>
    </row>
    <row r="147" spans="1:1" ht="15" x14ac:dyDescent="0.3">
      <c r="A147" s="58" t="s">
        <v>157</v>
      </c>
    </row>
    <row r="148" spans="1:1" x14ac:dyDescent="0.2">
      <c r="A148" s="59"/>
    </row>
    <row r="149" spans="1:1" ht="15" x14ac:dyDescent="0.3">
      <c r="A149" s="58" t="s">
        <v>158</v>
      </c>
    </row>
    <row r="150" spans="1:1" ht="15" x14ac:dyDescent="0.3">
      <c r="A150" s="58" t="s">
        <v>159</v>
      </c>
    </row>
    <row r="151" spans="1:1" ht="15" x14ac:dyDescent="0.3">
      <c r="A151" s="58" t="s">
        <v>160</v>
      </c>
    </row>
    <row r="152" spans="1:1" ht="15" x14ac:dyDescent="0.3">
      <c r="A152" s="58" t="s">
        <v>161</v>
      </c>
    </row>
    <row r="153" spans="1:1" ht="15" x14ac:dyDescent="0.3">
      <c r="A153" s="58" t="s">
        <v>162</v>
      </c>
    </row>
    <row r="154" spans="1:1" ht="15" x14ac:dyDescent="0.3">
      <c r="A154" s="58" t="s">
        <v>163</v>
      </c>
    </row>
    <row r="155" spans="1:1" x14ac:dyDescent="0.2">
      <c r="A155" s="59"/>
    </row>
    <row r="156" spans="1:1" ht="15" x14ac:dyDescent="0.3">
      <c r="A156" s="58" t="s">
        <v>164</v>
      </c>
    </row>
    <row r="157" spans="1:1" ht="15" x14ac:dyDescent="0.3">
      <c r="A157" s="58" t="s">
        <v>165</v>
      </c>
    </row>
    <row r="158" spans="1:1" ht="15" x14ac:dyDescent="0.3">
      <c r="A158" s="58" t="s">
        <v>166</v>
      </c>
    </row>
    <row r="159" spans="1:1" ht="15" x14ac:dyDescent="0.3">
      <c r="A159" s="58" t="s">
        <v>167</v>
      </c>
    </row>
    <row r="160" spans="1:1" ht="15" x14ac:dyDescent="0.3">
      <c r="A160" s="58" t="s">
        <v>168</v>
      </c>
    </row>
    <row r="161" spans="1:1" x14ac:dyDescent="0.2">
      <c r="A161" s="59"/>
    </row>
    <row r="162" spans="1:1" ht="15" x14ac:dyDescent="0.3">
      <c r="A162" s="58" t="s">
        <v>169</v>
      </c>
    </row>
    <row r="163" spans="1:1" ht="15" x14ac:dyDescent="0.3">
      <c r="A163" s="58" t="s">
        <v>170</v>
      </c>
    </row>
    <row r="164" spans="1:1" ht="15" x14ac:dyDescent="0.3">
      <c r="A164" s="58" t="s">
        <v>171</v>
      </c>
    </row>
    <row r="165" spans="1:1" ht="15" x14ac:dyDescent="0.3">
      <c r="A165" s="58" t="s">
        <v>172</v>
      </c>
    </row>
    <row r="166" spans="1:1" ht="15" x14ac:dyDescent="0.3">
      <c r="A166" s="58" t="s">
        <v>173</v>
      </c>
    </row>
    <row r="167" spans="1:1" ht="15" x14ac:dyDescent="0.3">
      <c r="A167" s="58" t="s">
        <v>174</v>
      </c>
    </row>
    <row r="168" spans="1:1" ht="15" x14ac:dyDescent="0.3">
      <c r="A168" s="58" t="s">
        <v>175</v>
      </c>
    </row>
    <row r="169" spans="1:1" ht="15" x14ac:dyDescent="0.3">
      <c r="A169" s="58" t="s">
        <v>176</v>
      </c>
    </row>
    <row r="170" spans="1:1" ht="15" x14ac:dyDescent="0.3">
      <c r="A170" s="58" t="s">
        <v>177</v>
      </c>
    </row>
    <row r="171" spans="1:1" ht="15" x14ac:dyDescent="0.3">
      <c r="A171" s="58" t="s">
        <v>178</v>
      </c>
    </row>
    <row r="172" spans="1:1" x14ac:dyDescent="0.2">
      <c r="A172" s="59"/>
    </row>
    <row r="173" spans="1:1" ht="15" x14ac:dyDescent="0.3">
      <c r="A173" s="58" t="s">
        <v>179</v>
      </c>
    </row>
    <row r="174" spans="1:1" ht="15" x14ac:dyDescent="0.3">
      <c r="A174" s="58" t="s">
        <v>180</v>
      </c>
    </row>
    <row r="175" spans="1:1" ht="15" x14ac:dyDescent="0.3">
      <c r="A175" s="58" t="s">
        <v>181</v>
      </c>
    </row>
    <row r="176" spans="1:1" ht="15" x14ac:dyDescent="0.3">
      <c r="A176" s="58" t="s">
        <v>182</v>
      </c>
    </row>
    <row r="177" spans="1:1" ht="15" x14ac:dyDescent="0.3">
      <c r="A177" s="58" t="s">
        <v>183</v>
      </c>
    </row>
    <row r="178" spans="1:1" x14ac:dyDescent="0.2">
      <c r="A178" s="59"/>
    </row>
    <row r="179" spans="1:1" ht="15" x14ac:dyDescent="0.3">
      <c r="A179" s="58" t="s">
        <v>184</v>
      </c>
    </row>
    <row r="180" spans="1:1" ht="15" x14ac:dyDescent="0.3">
      <c r="A180" s="58" t="s">
        <v>185</v>
      </c>
    </row>
    <row r="181" spans="1:1" ht="15" x14ac:dyDescent="0.3">
      <c r="A181" s="58" t="s">
        <v>186</v>
      </c>
    </row>
    <row r="182" spans="1:1" ht="15" x14ac:dyDescent="0.3">
      <c r="A182" s="58" t="s">
        <v>187</v>
      </c>
    </row>
    <row r="183" spans="1:1" ht="15" x14ac:dyDescent="0.3">
      <c r="A183" s="58" t="s">
        <v>188</v>
      </c>
    </row>
    <row r="184" spans="1:1" ht="15" x14ac:dyDescent="0.3">
      <c r="A184" s="58" t="s">
        <v>189</v>
      </c>
    </row>
    <row r="185" spans="1:1" ht="15" x14ac:dyDescent="0.3">
      <c r="A185" s="58" t="s">
        <v>190</v>
      </c>
    </row>
    <row r="186" spans="1:1" x14ac:dyDescent="0.2">
      <c r="A186" s="59"/>
    </row>
    <row r="187" spans="1:1" ht="15" x14ac:dyDescent="0.3">
      <c r="A187" s="58" t="s">
        <v>191</v>
      </c>
    </row>
    <row r="188" spans="1:1" ht="15" x14ac:dyDescent="0.3">
      <c r="A188" s="58" t="s">
        <v>192</v>
      </c>
    </row>
    <row r="189" spans="1:1" ht="15" x14ac:dyDescent="0.3">
      <c r="A189" s="58" t="s">
        <v>193</v>
      </c>
    </row>
    <row r="190" spans="1:1" ht="15" x14ac:dyDescent="0.3">
      <c r="A190" s="58" t="s">
        <v>194</v>
      </c>
    </row>
    <row r="191" spans="1:1" ht="15" x14ac:dyDescent="0.3">
      <c r="A191" s="58" t="s">
        <v>195</v>
      </c>
    </row>
    <row r="192" spans="1:1" ht="15" x14ac:dyDescent="0.3">
      <c r="A192" s="58" t="s">
        <v>196</v>
      </c>
    </row>
    <row r="193" spans="1:1" ht="15" x14ac:dyDescent="0.3">
      <c r="A193" s="58" t="s">
        <v>197</v>
      </c>
    </row>
    <row r="194" spans="1:1" ht="15" x14ac:dyDescent="0.3">
      <c r="A194" s="58" t="s">
        <v>198</v>
      </c>
    </row>
    <row r="195" spans="1:1" x14ac:dyDescent="0.2">
      <c r="A195" s="59"/>
    </row>
    <row r="196" spans="1:1" ht="15" x14ac:dyDescent="0.3">
      <c r="A196" s="58" t="s">
        <v>199</v>
      </c>
    </row>
    <row r="197" spans="1:1" ht="15" x14ac:dyDescent="0.3">
      <c r="A197" s="58" t="s">
        <v>200</v>
      </c>
    </row>
    <row r="198" spans="1:1" ht="15" x14ac:dyDescent="0.3">
      <c r="A198" s="58" t="s">
        <v>201</v>
      </c>
    </row>
    <row r="199" spans="1:1" ht="15" x14ac:dyDescent="0.3">
      <c r="A199" s="58" t="s">
        <v>202</v>
      </c>
    </row>
    <row r="200" spans="1:1" ht="15" x14ac:dyDescent="0.3">
      <c r="A200" s="58" t="s">
        <v>203</v>
      </c>
    </row>
    <row r="201" spans="1:1" ht="15" x14ac:dyDescent="0.3">
      <c r="A201" s="58" t="s">
        <v>204</v>
      </c>
    </row>
    <row r="202" spans="1:1" ht="15" x14ac:dyDescent="0.3">
      <c r="A202" s="58" t="s">
        <v>205</v>
      </c>
    </row>
    <row r="203" spans="1:1" x14ac:dyDescent="0.2">
      <c r="A203" s="59"/>
    </row>
    <row r="204" spans="1:1" ht="15" x14ac:dyDescent="0.3">
      <c r="A204" s="58" t="s">
        <v>206</v>
      </c>
    </row>
    <row r="205" spans="1:1" ht="15" x14ac:dyDescent="0.3">
      <c r="A205" s="58" t="s">
        <v>207</v>
      </c>
    </row>
    <row r="206" spans="1:1" ht="15" x14ac:dyDescent="0.3">
      <c r="A206" s="58" t="s">
        <v>208</v>
      </c>
    </row>
    <row r="207" spans="1:1" ht="15" x14ac:dyDescent="0.3">
      <c r="A207" s="58" t="s">
        <v>209</v>
      </c>
    </row>
    <row r="208" spans="1:1" ht="15" x14ac:dyDescent="0.3">
      <c r="A208" s="58" t="s">
        <v>210</v>
      </c>
    </row>
    <row r="209" spans="1:1" ht="15" x14ac:dyDescent="0.3">
      <c r="A209" s="58" t="s">
        <v>211</v>
      </c>
    </row>
    <row r="210" spans="1:1" ht="15" x14ac:dyDescent="0.3">
      <c r="A210" s="58" t="s">
        <v>212</v>
      </c>
    </row>
    <row r="211" spans="1:1" ht="15" x14ac:dyDescent="0.3">
      <c r="A211" s="58" t="s">
        <v>213</v>
      </c>
    </row>
    <row r="212" spans="1:1" ht="15" x14ac:dyDescent="0.3">
      <c r="A212" s="58" t="s">
        <v>214</v>
      </c>
    </row>
    <row r="213" spans="1:1" ht="15" x14ac:dyDescent="0.3">
      <c r="A213" s="58" t="s">
        <v>215</v>
      </c>
    </row>
    <row r="214" spans="1:1" ht="15" x14ac:dyDescent="0.3">
      <c r="A214" s="58" t="s">
        <v>216</v>
      </c>
    </row>
    <row r="215" spans="1:1" ht="15" x14ac:dyDescent="0.3">
      <c r="A215" s="58" t="s">
        <v>217</v>
      </c>
    </row>
    <row r="216" spans="1:1" x14ac:dyDescent="0.2">
      <c r="A216" s="59"/>
    </row>
    <row r="217" spans="1:1" ht="15" x14ac:dyDescent="0.3">
      <c r="A217" s="58" t="s">
        <v>218</v>
      </c>
    </row>
    <row r="218" spans="1:1" ht="15" x14ac:dyDescent="0.3">
      <c r="A218" s="58" t="s">
        <v>219</v>
      </c>
    </row>
    <row r="219" spans="1:1" ht="15" x14ac:dyDescent="0.3">
      <c r="A219" s="58" t="s">
        <v>220</v>
      </c>
    </row>
    <row r="220" spans="1:1" ht="15" x14ac:dyDescent="0.3">
      <c r="A220" s="58" t="s">
        <v>221</v>
      </c>
    </row>
    <row r="221" spans="1:1" x14ac:dyDescent="0.2">
      <c r="A221" s="59"/>
    </row>
    <row r="222" spans="1:1" ht="15" x14ac:dyDescent="0.3">
      <c r="A222" s="58" t="s">
        <v>222</v>
      </c>
    </row>
    <row r="223" spans="1:1" ht="15" x14ac:dyDescent="0.3">
      <c r="A223" s="58" t="s">
        <v>223</v>
      </c>
    </row>
    <row r="224" spans="1:1" ht="15" x14ac:dyDescent="0.3">
      <c r="A224" s="58" t="s">
        <v>224</v>
      </c>
    </row>
    <row r="225" spans="1:1" ht="15" x14ac:dyDescent="0.3">
      <c r="A225" s="58" t="s">
        <v>225</v>
      </c>
    </row>
    <row r="226" spans="1:1" ht="15" x14ac:dyDescent="0.3">
      <c r="A226" s="58" t="s">
        <v>226</v>
      </c>
    </row>
    <row r="227" spans="1:1" ht="15" x14ac:dyDescent="0.3">
      <c r="A227" s="58" t="s">
        <v>227</v>
      </c>
    </row>
    <row r="228" spans="1:1" ht="15" x14ac:dyDescent="0.3">
      <c r="A228" s="58" t="s">
        <v>228</v>
      </c>
    </row>
    <row r="229" spans="1:1" ht="15" x14ac:dyDescent="0.3">
      <c r="A229" s="58" t="s">
        <v>229</v>
      </c>
    </row>
    <row r="230" spans="1:1" ht="15" x14ac:dyDescent="0.3">
      <c r="A230" s="58" t="s">
        <v>230</v>
      </c>
    </row>
    <row r="231" spans="1:1" ht="15" x14ac:dyDescent="0.3">
      <c r="A231" s="58" t="s">
        <v>231</v>
      </c>
    </row>
    <row r="232" spans="1:1" x14ac:dyDescent="0.2">
      <c r="A232" s="59"/>
    </row>
    <row r="233" spans="1:1" ht="15" x14ac:dyDescent="0.3">
      <c r="A233" s="58" t="s">
        <v>232</v>
      </c>
    </row>
    <row r="234" spans="1:1" ht="15" x14ac:dyDescent="0.3">
      <c r="A234" s="58" t="s">
        <v>233</v>
      </c>
    </row>
    <row r="235" spans="1:1" x14ac:dyDescent="0.2">
      <c r="A235" s="59"/>
    </row>
    <row r="236" spans="1:1" ht="15" x14ac:dyDescent="0.3">
      <c r="A236" s="58" t="s">
        <v>234</v>
      </c>
    </row>
    <row r="237" spans="1:1" ht="15" x14ac:dyDescent="0.3">
      <c r="A237" s="58" t="s">
        <v>235</v>
      </c>
    </row>
    <row r="238" spans="1:1" ht="15" x14ac:dyDescent="0.3">
      <c r="A238" s="58" t="s">
        <v>236</v>
      </c>
    </row>
    <row r="239" spans="1:1" ht="15" x14ac:dyDescent="0.3">
      <c r="A239" s="58" t="s">
        <v>237</v>
      </c>
    </row>
    <row r="240" spans="1:1" ht="15" x14ac:dyDescent="0.3">
      <c r="A240" s="58" t="s">
        <v>238</v>
      </c>
    </row>
    <row r="241" spans="1:1" ht="15" x14ac:dyDescent="0.3">
      <c r="A241" s="58" t="s">
        <v>239</v>
      </c>
    </row>
    <row r="242" spans="1:1" ht="15" x14ac:dyDescent="0.3">
      <c r="A242" s="58" t="s">
        <v>240</v>
      </c>
    </row>
    <row r="243" spans="1:1" x14ac:dyDescent="0.2">
      <c r="A243" s="59"/>
    </row>
    <row r="244" spans="1:1" ht="15" x14ac:dyDescent="0.3">
      <c r="A244" s="58" t="s">
        <v>241</v>
      </c>
    </row>
    <row r="245" spans="1:1" ht="15" x14ac:dyDescent="0.3">
      <c r="A245" s="58" t="s">
        <v>242</v>
      </c>
    </row>
    <row r="246" spans="1:1" ht="15" x14ac:dyDescent="0.3">
      <c r="A246" s="58" t="s">
        <v>243</v>
      </c>
    </row>
    <row r="247" spans="1:1" ht="15" x14ac:dyDescent="0.3">
      <c r="A247" s="58" t="s">
        <v>244</v>
      </c>
    </row>
    <row r="248" spans="1:1" x14ac:dyDescent="0.2">
      <c r="A248" s="59"/>
    </row>
    <row r="249" spans="1:1" ht="15" x14ac:dyDescent="0.3">
      <c r="A249" s="58" t="s">
        <v>245</v>
      </c>
    </row>
    <row r="250" spans="1:1" ht="15" x14ac:dyDescent="0.3">
      <c r="A250" s="58" t="s">
        <v>246</v>
      </c>
    </row>
    <row r="251" spans="1:1" ht="15" x14ac:dyDescent="0.3">
      <c r="A251" s="58" t="s">
        <v>247</v>
      </c>
    </row>
    <row r="252" spans="1:1" ht="15" x14ac:dyDescent="0.3">
      <c r="A252" s="58" t="s">
        <v>248</v>
      </c>
    </row>
    <row r="253" spans="1:1" ht="15" x14ac:dyDescent="0.3">
      <c r="A253" s="58" t="s">
        <v>249</v>
      </c>
    </row>
    <row r="254" spans="1:1" ht="15" x14ac:dyDescent="0.3">
      <c r="A254" s="58" t="s">
        <v>250</v>
      </c>
    </row>
    <row r="255" spans="1:1" ht="15" x14ac:dyDescent="0.3">
      <c r="A255" s="58" t="s">
        <v>251</v>
      </c>
    </row>
    <row r="256" spans="1:1" x14ac:dyDescent="0.2">
      <c r="A256" s="59"/>
    </row>
    <row r="257" spans="1:1" ht="15" x14ac:dyDescent="0.3">
      <c r="A257" s="58" t="s">
        <v>252</v>
      </c>
    </row>
    <row r="258" spans="1:1" ht="15" x14ac:dyDescent="0.3">
      <c r="A258" s="58" t="s">
        <v>253</v>
      </c>
    </row>
    <row r="259" spans="1:1" ht="15" x14ac:dyDescent="0.3">
      <c r="A259" s="58" t="s">
        <v>254</v>
      </c>
    </row>
    <row r="260" spans="1:1" ht="15" x14ac:dyDescent="0.3">
      <c r="A260" s="58" t="s">
        <v>255</v>
      </c>
    </row>
    <row r="261" spans="1:1" ht="15" x14ac:dyDescent="0.3">
      <c r="A261" s="58" t="s">
        <v>256</v>
      </c>
    </row>
    <row r="262" spans="1:1" ht="15" x14ac:dyDescent="0.3">
      <c r="A262" s="58" t="s">
        <v>257</v>
      </c>
    </row>
    <row r="263" spans="1:1" ht="15" x14ac:dyDescent="0.3">
      <c r="A263" s="58" t="s">
        <v>258</v>
      </c>
    </row>
    <row r="264" spans="1:1" x14ac:dyDescent="0.2">
      <c r="A264" s="59"/>
    </row>
    <row r="265" spans="1:1" ht="15" x14ac:dyDescent="0.3">
      <c r="A265" s="58" t="s">
        <v>259</v>
      </c>
    </row>
    <row r="266" spans="1:1" x14ac:dyDescent="0.2">
      <c r="A266" s="59"/>
    </row>
    <row r="267" spans="1:1" ht="15" x14ac:dyDescent="0.3">
      <c r="A267" s="58" t="s">
        <v>260</v>
      </c>
    </row>
    <row r="268" spans="1:1" ht="15" x14ac:dyDescent="0.3">
      <c r="A268" s="58" t="s">
        <v>261</v>
      </c>
    </row>
    <row r="269" spans="1:1" ht="15" x14ac:dyDescent="0.3">
      <c r="A269" s="58" t="s">
        <v>262</v>
      </c>
    </row>
    <row r="270" spans="1:1" ht="15" x14ac:dyDescent="0.3">
      <c r="A270" s="58" t="s">
        <v>263</v>
      </c>
    </row>
    <row r="271" spans="1:1" ht="15" x14ac:dyDescent="0.3">
      <c r="A271" s="58" t="s">
        <v>264</v>
      </c>
    </row>
    <row r="272" spans="1:1" ht="15" x14ac:dyDescent="0.3">
      <c r="A272" s="58" t="s">
        <v>265</v>
      </c>
    </row>
    <row r="273" spans="1:1" ht="15" x14ac:dyDescent="0.3">
      <c r="A273" s="58" t="s">
        <v>266</v>
      </c>
    </row>
    <row r="274" spans="1:1" ht="15" x14ac:dyDescent="0.3">
      <c r="A274" s="58" t="s">
        <v>267</v>
      </c>
    </row>
    <row r="275" spans="1:1" ht="15" x14ac:dyDescent="0.3">
      <c r="A275" s="58" t="s">
        <v>268</v>
      </c>
    </row>
    <row r="276" spans="1:1" x14ac:dyDescent="0.2">
      <c r="A276" s="59"/>
    </row>
    <row r="277" spans="1:1" ht="15" x14ac:dyDescent="0.3">
      <c r="A277" s="58" t="s">
        <v>269</v>
      </c>
    </row>
    <row r="278" spans="1:1" ht="15" x14ac:dyDescent="0.3">
      <c r="A278" s="58" t="s">
        <v>270</v>
      </c>
    </row>
    <row r="279" spans="1:1" ht="15" x14ac:dyDescent="0.3">
      <c r="A279" s="58" t="s">
        <v>271</v>
      </c>
    </row>
    <row r="280" spans="1:1" ht="15" x14ac:dyDescent="0.3">
      <c r="A280" s="58" t="s">
        <v>272</v>
      </c>
    </row>
    <row r="281" spans="1:1" ht="15" x14ac:dyDescent="0.3">
      <c r="A281" s="58" t="s">
        <v>273</v>
      </c>
    </row>
    <row r="282" spans="1:1" ht="15" x14ac:dyDescent="0.3">
      <c r="A282" s="58" t="s">
        <v>274</v>
      </c>
    </row>
    <row r="283" spans="1:1" ht="15" x14ac:dyDescent="0.3">
      <c r="A283" s="58" t="s">
        <v>275</v>
      </c>
    </row>
    <row r="284" spans="1:1" ht="15" x14ac:dyDescent="0.3">
      <c r="A284" s="58" t="s">
        <v>276</v>
      </c>
    </row>
    <row r="285" spans="1:1" ht="15" x14ac:dyDescent="0.3">
      <c r="A285" s="58" t="s">
        <v>277</v>
      </c>
    </row>
    <row r="286" spans="1:1" x14ac:dyDescent="0.2">
      <c r="A286" s="59"/>
    </row>
    <row r="287" spans="1:1" ht="15" x14ac:dyDescent="0.3">
      <c r="A287" s="58" t="s">
        <v>278</v>
      </c>
    </row>
    <row r="288" spans="1:1" x14ac:dyDescent="0.2">
      <c r="A288" s="59"/>
    </row>
    <row r="289" spans="1:1" ht="15" x14ac:dyDescent="0.3">
      <c r="A289" s="58" t="s">
        <v>279</v>
      </c>
    </row>
    <row r="290" spans="1:1" x14ac:dyDescent="0.2">
      <c r="A290" s="59"/>
    </row>
    <row r="291" spans="1:1" ht="15" x14ac:dyDescent="0.3">
      <c r="A291" s="58" t="s">
        <v>280</v>
      </c>
    </row>
    <row r="292" spans="1:1" ht="15" x14ac:dyDescent="0.3">
      <c r="A292" s="58" t="s">
        <v>281</v>
      </c>
    </row>
    <row r="293" spans="1:1" ht="15" x14ac:dyDescent="0.3">
      <c r="A293" s="58" t="s">
        <v>282</v>
      </c>
    </row>
    <row r="294" spans="1:1" x14ac:dyDescent="0.2">
      <c r="A294" s="59"/>
    </row>
    <row r="295" spans="1:1" ht="15" x14ac:dyDescent="0.3">
      <c r="A295" s="58" t="s">
        <v>283</v>
      </c>
    </row>
    <row r="296" spans="1:1" ht="15" x14ac:dyDescent="0.3">
      <c r="A296" s="58" t="s">
        <v>284</v>
      </c>
    </row>
    <row r="297" spans="1:1" ht="15" x14ac:dyDescent="0.3">
      <c r="A297" s="58" t="s">
        <v>285</v>
      </c>
    </row>
    <row r="298" spans="1:1" ht="15" x14ac:dyDescent="0.3">
      <c r="A298" s="58" t="s">
        <v>286</v>
      </c>
    </row>
    <row r="299" spans="1:1" x14ac:dyDescent="0.2">
      <c r="A299" s="59"/>
    </row>
    <row r="300" spans="1:1" ht="15" x14ac:dyDescent="0.3">
      <c r="A300" s="58" t="s">
        <v>287</v>
      </c>
    </row>
    <row r="301" spans="1:1" ht="15" x14ac:dyDescent="0.3">
      <c r="A301" s="58" t="s">
        <v>288</v>
      </c>
    </row>
    <row r="302" spans="1:1" x14ac:dyDescent="0.2">
      <c r="A302" s="59"/>
    </row>
    <row r="303" spans="1:1" ht="15" x14ac:dyDescent="0.3">
      <c r="A303" s="58" t="s">
        <v>289</v>
      </c>
    </row>
    <row r="304" spans="1:1" ht="15" x14ac:dyDescent="0.3">
      <c r="A304" s="58" t="s">
        <v>290</v>
      </c>
    </row>
    <row r="305" spans="1:1" ht="15" x14ac:dyDescent="0.3">
      <c r="A305" s="58" t="s">
        <v>291</v>
      </c>
    </row>
    <row r="306" spans="1:1" ht="15" x14ac:dyDescent="0.3">
      <c r="A306" s="58" t="s">
        <v>292</v>
      </c>
    </row>
    <row r="307" spans="1:1" x14ac:dyDescent="0.2">
      <c r="A307" s="59"/>
    </row>
    <row r="308" spans="1:1" ht="15" x14ac:dyDescent="0.3">
      <c r="A308" s="58" t="s">
        <v>293</v>
      </c>
    </row>
    <row r="309" spans="1:1" ht="15" x14ac:dyDescent="0.3">
      <c r="A309" s="58" t="s">
        <v>294</v>
      </c>
    </row>
    <row r="310" spans="1:1" ht="15" x14ac:dyDescent="0.3">
      <c r="A310" s="58" t="s">
        <v>295</v>
      </c>
    </row>
    <row r="311" spans="1:1" ht="15" x14ac:dyDescent="0.3">
      <c r="A311" s="58" t="s">
        <v>296</v>
      </c>
    </row>
    <row r="312" spans="1:1" x14ac:dyDescent="0.2">
      <c r="A312" s="59"/>
    </row>
    <row r="313" spans="1:1" ht="15" x14ac:dyDescent="0.3">
      <c r="A313" s="58" t="s">
        <v>297</v>
      </c>
    </row>
    <row r="314" spans="1:1" ht="15" x14ac:dyDescent="0.3">
      <c r="A314" s="58" t="s">
        <v>298</v>
      </c>
    </row>
    <row r="315" spans="1:1" ht="15" x14ac:dyDescent="0.3">
      <c r="A315" s="58" t="s">
        <v>299</v>
      </c>
    </row>
    <row r="316" spans="1:1" x14ac:dyDescent="0.2">
      <c r="A316" s="59"/>
    </row>
    <row r="317" spans="1:1" ht="15" x14ac:dyDescent="0.3">
      <c r="A317" s="58" t="s">
        <v>300</v>
      </c>
    </row>
    <row r="318" spans="1:1" x14ac:dyDescent="0.2">
      <c r="A318" s="59"/>
    </row>
    <row r="319" spans="1:1" ht="15" x14ac:dyDescent="0.3">
      <c r="A319" s="58" t="s">
        <v>301</v>
      </c>
    </row>
    <row r="320" spans="1:1" ht="15" x14ac:dyDescent="0.3">
      <c r="A320" s="58" t="s">
        <v>302</v>
      </c>
    </row>
    <row r="321" spans="1:1" x14ac:dyDescent="0.2">
      <c r="A321" s="59"/>
    </row>
    <row r="322" spans="1:1" ht="15" x14ac:dyDescent="0.3">
      <c r="A322" s="58" t="s">
        <v>303</v>
      </c>
    </row>
    <row r="323" spans="1:1" ht="15" x14ac:dyDescent="0.3">
      <c r="A323" s="58" t="s">
        <v>304</v>
      </c>
    </row>
    <row r="324" spans="1:1" ht="15" x14ac:dyDescent="0.3">
      <c r="A324" s="58" t="s">
        <v>305</v>
      </c>
    </row>
    <row r="325" spans="1:1" ht="15" x14ac:dyDescent="0.3">
      <c r="A325" s="58" t="s">
        <v>306</v>
      </c>
    </row>
    <row r="326" spans="1:1" x14ac:dyDescent="0.2">
      <c r="A326" s="59"/>
    </row>
    <row r="327" spans="1:1" ht="15" x14ac:dyDescent="0.3">
      <c r="A327" s="58" t="s">
        <v>307</v>
      </c>
    </row>
    <row r="328" spans="1:1" ht="15" x14ac:dyDescent="0.3">
      <c r="A328" s="58" t="s">
        <v>308</v>
      </c>
    </row>
    <row r="329" spans="1:1" ht="15" x14ac:dyDescent="0.3">
      <c r="A329" s="58" t="s">
        <v>309</v>
      </c>
    </row>
    <row r="330" spans="1:1" ht="15" x14ac:dyDescent="0.3">
      <c r="A330" s="58" t="s">
        <v>310</v>
      </c>
    </row>
    <row r="331" spans="1:1" x14ac:dyDescent="0.2">
      <c r="A331" s="59"/>
    </row>
    <row r="332" spans="1:1" ht="15" x14ac:dyDescent="0.3">
      <c r="A332" s="58" t="s">
        <v>311</v>
      </c>
    </row>
    <row r="333" spans="1:1" ht="15" x14ac:dyDescent="0.3">
      <c r="A333" s="58" t="s">
        <v>312</v>
      </c>
    </row>
    <row r="334" spans="1:1" ht="15" x14ac:dyDescent="0.3">
      <c r="A334" s="58" t="s">
        <v>313</v>
      </c>
    </row>
    <row r="335" spans="1:1" x14ac:dyDescent="0.2">
      <c r="A335" s="59"/>
    </row>
    <row r="336" spans="1:1" ht="15" x14ac:dyDescent="0.3">
      <c r="A336" s="58" t="s">
        <v>314</v>
      </c>
    </row>
    <row r="337" spans="1:1" ht="15" x14ac:dyDescent="0.3">
      <c r="A337" s="58" t="s">
        <v>315</v>
      </c>
    </row>
    <row r="338" spans="1:1" x14ac:dyDescent="0.2">
      <c r="A338" s="59"/>
    </row>
    <row r="339" spans="1:1" ht="15" x14ac:dyDescent="0.3">
      <c r="A339" s="58" t="s">
        <v>316</v>
      </c>
    </row>
    <row r="340" spans="1:1" ht="15" x14ac:dyDescent="0.3">
      <c r="A340" s="58" t="s">
        <v>317</v>
      </c>
    </row>
    <row r="341" spans="1:1" x14ac:dyDescent="0.2">
      <c r="A341" s="59"/>
    </row>
    <row r="342" spans="1:1" ht="15" x14ac:dyDescent="0.3">
      <c r="A342" s="58" t="s">
        <v>318</v>
      </c>
    </row>
    <row r="343" spans="1:1" ht="15" x14ac:dyDescent="0.3">
      <c r="A343" s="58" t="s">
        <v>319</v>
      </c>
    </row>
    <row r="344" spans="1:1" ht="15" x14ac:dyDescent="0.3">
      <c r="A344" s="58" t="s">
        <v>320</v>
      </c>
    </row>
    <row r="345" spans="1:1" ht="15" x14ac:dyDescent="0.3">
      <c r="A345" s="58" t="s">
        <v>321</v>
      </c>
    </row>
    <row r="346" spans="1:1" ht="15" x14ac:dyDescent="0.3">
      <c r="A346" s="58" t="s">
        <v>322</v>
      </c>
    </row>
  </sheetData>
  <phoneticPr fontId="9" type="noConversion"/>
  <hyperlinks>
    <hyperlink ref="A3" r:id="rId1"/>
    <hyperlink ref="A4" r:id="rId2"/>
  </hyperlink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Bassins versants</vt:lpstr>
      <vt:lpstr>Montages</vt:lpstr>
      <vt:lpstr>Montana</vt:lpstr>
      <vt:lpstr>Licence</vt:lpstr>
      <vt:lpstr>BV</vt:lpstr>
      <vt:lpstr>Région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du débit de projet par la méthode de Caquot</dc:title>
  <dc:subject>Assainissement - Débit de projet - Méthode de Caquot</dc:subject>
  <dc:creator>LENOVO</dc:creator>
  <cp:keywords/>
  <dc:description>Version 0.1 - novembre 2003</dc:description>
  <cp:lastModifiedBy>LENOVO</cp:lastModifiedBy>
  <dcterms:created xsi:type="dcterms:W3CDTF">2003-11-17T22:18:12Z</dcterms:created>
  <dcterms:modified xsi:type="dcterms:W3CDTF">2020-05-15T15:09:37Z</dcterms:modified>
  <cp:category>Assainissement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rminée le">
    <vt:lpwstr>19/11/2003</vt:lpwstr>
  </property>
  <property fmtid="{D5CDD505-2E9C-101B-9397-08002B2CF9AE}" pid="3" name="Transférer à">
    <vt:lpwstr>José Vasquez</vt:lpwstr>
  </property>
</Properties>
</file>